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/>
  <xr:revisionPtr revIDLastSave="0" documentId="13_ncr:1_{2286588D-678E-4E2B-B71E-23BD11A02E20}" xr6:coauthVersionLast="47" xr6:coauthVersionMax="47" xr10:uidLastSave="{00000000-0000-0000-0000-000000000000}"/>
  <bookViews>
    <workbookView xWindow="-120" yWindow="-120" windowWidth="29040" windowHeight="15840" tabRatio="586" activeTab="1" xr2:uid="{00000000-000D-0000-FFFF-FFFF00000000}"/>
  </bookViews>
  <sheets>
    <sheet name="тар 01.09.2021 " sheetId="52" r:id="rId1"/>
    <sheet name="с вакансиями" sheetId="53" r:id="rId2"/>
  </sheets>
  <definedNames>
    <definedName name="_xlnm._FilterDatabase" localSheetId="1" hidden="1">'с вакансиями'!$A$23:$CD$283</definedName>
    <definedName name="_xlnm._FilterDatabase" localSheetId="0" hidden="1">'тар 01.09.2021 '!$A$23:$CD$283</definedName>
    <definedName name="_xlnm.Print_Area" localSheetId="1">'с вакансиями'!$A$1:$BW$287</definedName>
    <definedName name="_xlnm.Print_Area" localSheetId="0">'тар 01.09.2021 '!$A$1:$BW$287</definedName>
  </definedNames>
  <calcPr calcId="191029"/>
</workbook>
</file>

<file path=xl/calcChain.xml><?xml version="1.0" encoding="utf-8"?>
<calcChain xmlns="http://schemas.openxmlformats.org/spreadsheetml/2006/main">
  <c r="BP282" i="53" l="1"/>
  <c r="BF282" i="53"/>
  <c r="BB282" i="53"/>
  <c r="AV282" i="53"/>
  <c r="AT282" i="53"/>
  <c r="AS282" i="53"/>
  <c r="AU282" i="53" s="1"/>
  <c r="AW282" i="53" s="1"/>
  <c r="AQ282" i="53"/>
  <c r="AN282" i="53"/>
  <c r="AM282" i="53"/>
  <c r="AO282" i="53" s="1"/>
  <c r="AK282" i="53"/>
  <c r="AH282" i="53"/>
  <c r="X282" i="53"/>
  <c r="W282" i="53"/>
  <c r="V282" i="53"/>
  <c r="BG282" i="53" s="1"/>
  <c r="O282" i="53"/>
  <c r="BP281" i="53"/>
  <c r="BJ281" i="53"/>
  <c r="BF281" i="53"/>
  <c r="BB281" i="53"/>
  <c r="AV281" i="53"/>
  <c r="AT281" i="53"/>
  <c r="AS281" i="53"/>
  <c r="AQ281" i="53"/>
  <c r="AU281" i="53" s="1"/>
  <c r="AN281" i="53"/>
  <c r="AM281" i="53"/>
  <c r="AK281" i="53"/>
  <c r="AO281" i="53" s="1"/>
  <c r="AW281" i="53" s="1"/>
  <c r="AH281" i="53"/>
  <c r="AD281" i="53"/>
  <c r="AB281" i="53"/>
  <c r="AA281" i="53"/>
  <c r="Z281" i="53"/>
  <c r="X281" i="53"/>
  <c r="BG281" i="53" s="1"/>
  <c r="W281" i="53"/>
  <c r="V281" i="53"/>
  <c r="O281" i="53"/>
  <c r="AC281" i="53" s="1"/>
  <c r="BP280" i="53"/>
  <c r="BK280" i="53"/>
  <c r="BF280" i="53"/>
  <c r="BB280" i="53"/>
  <c r="AT280" i="53"/>
  <c r="AS280" i="53"/>
  <c r="AQ280" i="53"/>
  <c r="AU280" i="53" s="1"/>
  <c r="AN280" i="53"/>
  <c r="AV280" i="53" s="1"/>
  <c r="AM280" i="53"/>
  <c r="AK280" i="53"/>
  <c r="AO280" i="53" s="1"/>
  <c r="AW280" i="53" s="1"/>
  <c r="AH280" i="53"/>
  <c r="AD280" i="53"/>
  <c r="AB280" i="53"/>
  <c r="Z280" i="53"/>
  <c r="X280" i="53"/>
  <c r="W280" i="53"/>
  <c r="V280" i="53"/>
  <c r="O280" i="53"/>
  <c r="BJ280" i="53" s="1"/>
  <c r="BP279" i="53"/>
  <c r="BF279" i="53"/>
  <c r="BB279" i="53"/>
  <c r="AT279" i="53"/>
  <c r="AS279" i="53"/>
  <c r="AU279" i="53" s="1"/>
  <c r="AW279" i="53" s="1"/>
  <c r="AQ279" i="53"/>
  <c r="AN279" i="53"/>
  <c r="AV279" i="53" s="1"/>
  <c r="AM279" i="53"/>
  <c r="AO279" i="53" s="1"/>
  <c r="AK279" i="53"/>
  <c r="AH279" i="53"/>
  <c r="X279" i="53"/>
  <c r="W279" i="53"/>
  <c r="V279" i="53"/>
  <c r="BG279" i="53" s="1"/>
  <c r="O279" i="53"/>
  <c r="BP278" i="53"/>
  <c r="BJ278" i="53"/>
  <c r="BF278" i="53"/>
  <c r="BB278" i="53"/>
  <c r="AV278" i="53"/>
  <c r="AT278" i="53"/>
  <c r="AS278" i="53"/>
  <c r="AQ278" i="53"/>
  <c r="AU278" i="53" s="1"/>
  <c r="AN278" i="53"/>
  <c r="AM278" i="53"/>
  <c r="AK278" i="53"/>
  <c r="AO278" i="53" s="1"/>
  <c r="AW278" i="53" s="1"/>
  <c r="AH278" i="53"/>
  <c r="AD278" i="53"/>
  <c r="AB278" i="53"/>
  <c r="Z278" i="53"/>
  <c r="X278" i="53"/>
  <c r="BG278" i="53" s="1"/>
  <c r="W278" i="53"/>
  <c r="V278" i="53"/>
  <c r="O278" i="53"/>
  <c r="AA278" i="53" s="1"/>
  <c r="BP277" i="53"/>
  <c r="BF277" i="53"/>
  <c r="BB277" i="53"/>
  <c r="AU277" i="53"/>
  <c r="AT277" i="53"/>
  <c r="AS277" i="53"/>
  <c r="AQ277" i="53"/>
  <c r="AO277" i="53"/>
  <c r="AW277" i="53" s="1"/>
  <c r="AN277" i="53"/>
  <c r="AV277" i="53" s="1"/>
  <c r="AM277" i="53"/>
  <c r="AK277" i="53"/>
  <c r="AH277" i="53"/>
  <c r="AA277" i="53"/>
  <c r="X277" i="53"/>
  <c r="W277" i="53"/>
  <c r="BK277" i="53" s="1"/>
  <c r="V277" i="53"/>
  <c r="BG277" i="53" s="1"/>
  <c r="O277" i="53"/>
  <c r="BJ277" i="53" s="1"/>
  <c r="BP276" i="53"/>
  <c r="BJ276" i="53"/>
  <c r="BF276" i="53"/>
  <c r="BB276" i="53"/>
  <c r="AT276" i="53"/>
  <c r="AS276" i="53"/>
  <c r="AQ276" i="53"/>
  <c r="AU276" i="53" s="1"/>
  <c r="AN276" i="53"/>
  <c r="AM276" i="53"/>
  <c r="AK276" i="53"/>
  <c r="AO276" i="53" s="1"/>
  <c r="AH276" i="53"/>
  <c r="AD276" i="53"/>
  <c r="AB276" i="53"/>
  <c r="Z276" i="53"/>
  <c r="X276" i="53"/>
  <c r="W276" i="53"/>
  <c r="V276" i="53"/>
  <c r="O276" i="53"/>
  <c r="AC276" i="53" s="1"/>
  <c r="BP275" i="53"/>
  <c r="BF275" i="53"/>
  <c r="BB275" i="53"/>
  <c r="AT275" i="53"/>
  <c r="AS275" i="53"/>
  <c r="AQ275" i="53"/>
  <c r="AU275" i="53" s="1"/>
  <c r="AN275" i="53"/>
  <c r="AM275" i="53"/>
  <c r="AK275" i="53"/>
  <c r="AO275" i="53" s="1"/>
  <c r="AW275" i="53" s="1"/>
  <c r="AH275" i="53"/>
  <c r="AD275" i="53"/>
  <c r="AB275" i="53"/>
  <c r="AA275" i="53"/>
  <c r="Z275" i="53"/>
  <c r="X275" i="53"/>
  <c r="W275" i="53"/>
  <c r="V275" i="53"/>
  <c r="O275" i="53"/>
  <c r="BJ275" i="53" s="1"/>
  <c r="BP274" i="53"/>
  <c r="BF274" i="53"/>
  <c r="BB274" i="53"/>
  <c r="AT274" i="53"/>
  <c r="AS274" i="53"/>
  <c r="AQ274" i="53"/>
  <c r="AU274" i="53" s="1"/>
  <c r="AN274" i="53"/>
  <c r="AM274" i="53"/>
  <c r="AK274" i="53"/>
  <c r="AO274" i="53" s="1"/>
  <c r="AH274" i="53"/>
  <c r="AD274" i="53"/>
  <c r="AB274" i="53"/>
  <c r="Z274" i="53"/>
  <c r="X274" i="53"/>
  <c r="W274" i="53"/>
  <c r="V274" i="53"/>
  <c r="O274" i="53"/>
  <c r="BJ274" i="53" s="1"/>
  <c r="BP273" i="53"/>
  <c r="BF273" i="53"/>
  <c r="BB273" i="53"/>
  <c r="AT273" i="53"/>
  <c r="AS273" i="53"/>
  <c r="AU273" i="53" s="1"/>
  <c r="AQ273" i="53"/>
  <c r="AN273" i="53"/>
  <c r="AV273" i="53" s="1"/>
  <c r="AM273" i="53"/>
  <c r="AO273" i="53" s="1"/>
  <c r="AW273" i="53" s="1"/>
  <c r="AK273" i="53"/>
  <c r="AH273" i="53"/>
  <c r="AC273" i="53"/>
  <c r="X273" i="53"/>
  <c r="W273" i="53"/>
  <c r="V273" i="53"/>
  <c r="BG273" i="53" s="1"/>
  <c r="O273" i="53"/>
  <c r="BP272" i="53"/>
  <c r="BJ272" i="53"/>
  <c r="BF272" i="53"/>
  <c r="BB272" i="53"/>
  <c r="AT272" i="53"/>
  <c r="AS272" i="53"/>
  <c r="AQ272" i="53"/>
  <c r="AU272" i="53" s="1"/>
  <c r="AN272" i="53"/>
  <c r="AV272" i="53" s="1"/>
  <c r="AM272" i="53"/>
  <c r="AK272" i="53"/>
  <c r="AO272" i="53" s="1"/>
  <c r="AW272" i="53" s="1"/>
  <c r="AH272" i="53"/>
  <c r="AD272" i="53"/>
  <c r="AB272" i="53"/>
  <c r="X272" i="53"/>
  <c r="W272" i="53"/>
  <c r="V272" i="53"/>
  <c r="BG272" i="53" s="1"/>
  <c r="O272" i="53"/>
  <c r="BP271" i="53"/>
  <c r="BF271" i="53"/>
  <c r="BB271" i="53"/>
  <c r="AV271" i="53"/>
  <c r="AT271" i="53"/>
  <c r="AS271" i="53"/>
  <c r="AU271" i="53" s="1"/>
  <c r="AQ271" i="53"/>
  <c r="AN271" i="53"/>
  <c r="AM271" i="53"/>
  <c r="AO271" i="53" s="1"/>
  <c r="AW271" i="53" s="1"/>
  <c r="AK271" i="53"/>
  <c r="AH271" i="53"/>
  <c r="AA271" i="53"/>
  <c r="X271" i="53"/>
  <c r="W271" i="53"/>
  <c r="BG271" i="53" s="1"/>
  <c r="V271" i="53"/>
  <c r="O271" i="53"/>
  <c r="AC271" i="53" s="1"/>
  <c r="BP270" i="53"/>
  <c r="BJ270" i="53"/>
  <c r="BF270" i="53"/>
  <c r="BB270" i="53"/>
  <c r="AT270" i="53"/>
  <c r="AS270" i="53"/>
  <c r="AQ270" i="53"/>
  <c r="AU270" i="53" s="1"/>
  <c r="AN270" i="53"/>
  <c r="AV270" i="53" s="1"/>
  <c r="AM270" i="53"/>
  <c r="AK270" i="53"/>
  <c r="AH270" i="53"/>
  <c r="AC270" i="53"/>
  <c r="Z270" i="53"/>
  <c r="X270" i="53"/>
  <c r="W270" i="53"/>
  <c r="V270" i="53"/>
  <c r="BG270" i="53" s="1"/>
  <c r="O270" i="53"/>
  <c r="AA270" i="53" s="1"/>
  <c r="BP269" i="53"/>
  <c r="BF269" i="53"/>
  <c r="BB269" i="53"/>
  <c r="AU269" i="53"/>
  <c r="AT269" i="53"/>
  <c r="AS269" i="53"/>
  <c r="AQ269" i="53"/>
  <c r="AO269" i="53"/>
  <c r="AW269" i="53" s="1"/>
  <c r="AN269" i="53"/>
  <c r="AV269" i="53" s="1"/>
  <c r="AM269" i="53"/>
  <c r="AK269" i="53"/>
  <c r="AH269" i="53"/>
  <c r="AD269" i="53"/>
  <c r="X269" i="53"/>
  <c r="W269" i="53"/>
  <c r="V269" i="53"/>
  <c r="O269" i="53"/>
  <c r="BP268" i="53"/>
  <c r="BF268" i="53"/>
  <c r="BB268" i="53"/>
  <c r="AT268" i="53"/>
  <c r="AS268" i="53"/>
  <c r="AQ268" i="53"/>
  <c r="AU268" i="53" s="1"/>
  <c r="AN268" i="53"/>
  <c r="AV268" i="53" s="1"/>
  <c r="AM268" i="53"/>
  <c r="AK268" i="53"/>
  <c r="AH268" i="53"/>
  <c r="AC268" i="53"/>
  <c r="AB268" i="53"/>
  <c r="Z268" i="53"/>
  <c r="X268" i="53"/>
  <c r="W268" i="53"/>
  <c r="V268" i="53"/>
  <c r="O268" i="53"/>
  <c r="AA268" i="53" s="1"/>
  <c r="BP267" i="53"/>
  <c r="BJ267" i="53"/>
  <c r="BF267" i="53"/>
  <c r="BB267" i="53"/>
  <c r="AT267" i="53"/>
  <c r="AS267" i="53"/>
  <c r="AQ267" i="53"/>
  <c r="AU267" i="53" s="1"/>
  <c r="AN267" i="53"/>
  <c r="AV267" i="53" s="1"/>
  <c r="AM267" i="53"/>
  <c r="AK267" i="53"/>
  <c r="AO267" i="53" s="1"/>
  <c r="AW267" i="53" s="1"/>
  <c r="AH267" i="53"/>
  <c r="AD267" i="53"/>
  <c r="AB267" i="53"/>
  <c r="AA267" i="53"/>
  <c r="Z267" i="53"/>
  <c r="X267" i="53"/>
  <c r="W267" i="53"/>
  <c r="V267" i="53"/>
  <c r="O267" i="53"/>
  <c r="AC267" i="53" s="1"/>
  <c r="BP266" i="53"/>
  <c r="BF266" i="53"/>
  <c r="BB266" i="53"/>
  <c r="AT266" i="53"/>
  <c r="AS266" i="53"/>
  <c r="AQ266" i="53"/>
  <c r="AU266" i="53" s="1"/>
  <c r="AN266" i="53"/>
  <c r="AM266" i="53"/>
  <c r="AK266" i="53"/>
  <c r="AH266" i="53"/>
  <c r="AC266" i="53"/>
  <c r="Z266" i="53"/>
  <c r="X266" i="53"/>
  <c r="W266" i="53"/>
  <c r="V266" i="53"/>
  <c r="BG266" i="53" s="1"/>
  <c r="O266" i="53"/>
  <c r="AA266" i="53" s="1"/>
  <c r="BP265" i="53"/>
  <c r="BK265" i="53"/>
  <c r="BF265" i="53"/>
  <c r="BB265" i="53"/>
  <c r="AV265" i="53"/>
  <c r="AT265" i="53"/>
  <c r="AS265" i="53"/>
  <c r="AQ265" i="53"/>
  <c r="AU265" i="53" s="1"/>
  <c r="AN265" i="53"/>
  <c r="AM265" i="53"/>
  <c r="AK265" i="53"/>
  <c r="AO265" i="53" s="1"/>
  <c r="AW265" i="53" s="1"/>
  <c r="AH265" i="53"/>
  <c r="AC265" i="53"/>
  <c r="AB265" i="53"/>
  <c r="AA265" i="53"/>
  <c r="X265" i="53"/>
  <c r="BG265" i="53" s="1"/>
  <c r="W265" i="53"/>
  <c r="V265" i="53"/>
  <c r="O265" i="53"/>
  <c r="BP264" i="53"/>
  <c r="BJ264" i="53"/>
  <c r="BF264" i="53"/>
  <c r="BB264" i="53"/>
  <c r="AV264" i="53"/>
  <c r="AT264" i="53"/>
  <c r="AS264" i="53"/>
  <c r="AQ264" i="53"/>
  <c r="AU264" i="53" s="1"/>
  <c r="AN264" i="53"/>
  <c r="AM264" i="53"/>
  <c r="AK264" i="53"/>
  <c r="AO264" i="53" s="1"/>
  <c r="AW264" i="53" s="1"/>
  <c r="AH264" i="53"/>
  <c r="AD264" i="53"/>
  <c r="AB264" i="53"/>
  <c r="AA264" i="53"/>
  <c r="Z264" i="53"/>
  <c r="X264" i="53"/>
  <c r="W264" i="53"/>
  <c r="BG264" i="53" s="1"/>
  <c r="V264" i="53"/>
  <c r="BK264" i="53" s="1"/>
  <c r="O264" i="53"/>
  <c r="AC264" i="53" s="1"/>
  <c r="BP263" i="53"/>
  <c r="BJ263" i="53"/>
  <c r="BF263" i="53"/>
  <c r="BB263" i="53"/>
  <c r="AW263" i="53"/>
  <c r="AU263" i="53"/>
  <c r="AT263" i="53"/>
  <c r="AS263" i="53"/>
  <c r="AQ263" i="53"/>
  <c r="AO263" i="53"/>
  <c r="AN263" i="53"/>
  <c r="AV263" i="53" s="1"/>
  <c r="AM263" i="53"/>
  <c r="AK263" i="53"/>
  <c r="AH263" i="53"/>
  <c r="AC263" i="53"/>
  <c r="Z263" i="53"/>
  <c r="X263" i="53"/>
  <c r="W263" i="53"/>
  <c r="V263" i="53"/>
  <c r="O263" i="53"/>
  <c r="AB263" i="53" s="1"/>
  <c r="BP262" i="53"/>
  <c r="BJ262" i="53"/>
  <c r="BF262" i="53"/>
  <c r="BB262" i="53"/>
  <c r="AT262" i="53"/>
  <c r="AS262" i="53"/>
  <c r="AQ262" i="53"/>
  <c r="AN262" i="53"/>
  <c r="AV262" i="53" s="1"/>
  <c r="AM262" i="53"/>
  <c r="AK262" i="53"/>
  <c r="AO262" i="53" s="1"/>
  <c r="AH262" i="53"/>
  <c r="AD262" i="53"/>
  <c r="AB262" i="53"/>
  <c r="Z262" i="53"/>
  <c r="X262" i="53"/>
  <c r="W262" i="53"/>
  <c r="V262" i="53"/>
  <c r="O262" i="53"/>
  <c r="AC262" i="53" s="1"/>
  <c r="BP261" i="53"/>
  <c r="BF261" i="53"/>
  <c r="BB261" i="53"/>
  <c r="AV261" i="53"/>
  <c r="AU261" i="53"/>
  <c r="AT261" i="53"/>
  <c r="AS261" i="53"/>
  <c r="AQ261" i="53"/>
  <c r="AO261" i="53"/>
  <c r="AW261" i="53" s="1"/>
  <c r="AN261" i="53"/>
  <c r="AM261" i="53"/>
  <c r="AK261" i="53"/>
  <c r="AH261" i="53"/>
  <c r="AC261" i="53"/>
  <c r="AA261" i="53"/>
  <c r="X261" i="53"/>
  <c r="W261" i="53"/>
  <c r="V261" i="53"/>
  <c r="O261" i="53"/>
  <c r="BP260" i="53"/>
  <c r="BJ260" i="53"/>
  <c r="BF260" i="53"/>
  <c r="BB260" i="53"/>
  <c r="AT260" i="53"/>
  <c r="AS260" i="53"/>
  <c r="AQ260" i="53"/>
  <c r="AU260" i="53" s="1"/>
  <c r="AN260" i="53"/>
  <c r="AV260" i="53" s="1"/>
  <c r="AM260" i="53"/>
  <c r="AK260" i="53"/>
  <c r="AO260" i="53" s="1"/>
  <c r="AH260" i="53"/>
  <c r="AD260" i="53"/>
  <c r="AB260" i="53"/>
  <c r="AA260" i="53"/>
  <c r="Z260" i="53"/>
  <c r="X260" i="53"/>
  <c r="W260" i="53"/>
  <c r="V260" i="53"/>
  <c r="O260" i="53"/>
  <c r="AC260" i="53" s="1"/>
  <c r="BP259" i="53"/>
  <c r="BK259" i="53"/>
  <c r="BF259" i="53"/>
  <c r="BB259" i="53"/>
  <c r="AT259" i="53"/>
  <c r="AS259" i="53"/>
  <c r="AU259" i="53" s="1"/>
  <c r="AQ259" i="53"/>
  <c r="AN259" i="53"/>
  <c r="AV259" i="53" s="1"/>
  <c r="AM259" i="53"/>
  <c r="AO259" i="53" s="1"/>
  <c r="AW259" i="53" s="1"/>
  <c r="AK259" i="53"/>
  <c r="AH259" i="53"/>
  <c r="AA259" i="53"/>
  <c r="X259" i="53"/>
  <c r="W259" i="53"/>
  <c r="V259" i="53"/>
  <c r="BG259" i="53" s="1"/>
  <c r="O259" i="53"/>
  <c r="BP258" i="53"/>
  <c r="BJ258" i="53"/>
  <c r="BF258" i="53"/>
  <c r="BB258" i="53"/>
  <c r="AT258" i="53"/>
  <c r="AS258" i="53"/>
  <c r="AQ258" i="53"/>
  <c r="AU258" i="53" s="1"/>
  <c r="AN258" i="53"/>
  <c r="AV258" i="53" s="1"/>
  <c r="AM258" i="53"/>
  <c r="AK258" i="53"/>
  <c r="AO258" i="53" s="1"/>
  <c r="AW258" i="53" s="1"/>
  <c r="AH258" i="53"/>
  <c r="AD258" i="53"/>
  <c r="AB258" i="53"/>
  <c r="AA258" i="53"/>
  <c r="Z258" i="53"/>
  <c r="X258" i="53"/>
  <c r="W258" i="53"/>
  <c r="V258" i="53"/>
  <c r="BG258" i="53" s="1"/>
  <c r="O258" i="53"/>
  <c r="AC258" i="53" s="1"/>
  <c r="BP257" i="53"/>
  <c r="BF257" i="53"/>
  <c r="BB257" i="53"/>
  <c r="AU257" i="53"/>
  <c r="AT257" i="53"/>
  <c r="AS257" i="53"/>
  <c r="AQ257" i="53"/>
  <c r="AO257" i="53"/>
  <c r="AW257" i="53" s="1"/>
  <c r="AN257" i="53"/>
  <c r="AV257" i="53" s="1"/>
  <c r="AM257" i="53"/>
  <c r="AK257" i="53"/>
  <c r="AH257" i="53"/>
  <c r="AC257" i="53"/>
  <c r="AA257" i="53"/>
  <c r="X257" i="53"/>
  <c r="W257" i="53"/>
  <c r="BK257" i="53" s="1"/>
  <c r="V257" i="53"/>
  <c r="BG257" i="53" s="1"/>
  <c r="O257" i="53"/>
  <c r="BP256" i="53"/>
  <c r="BJ256" i="53"/>
  <c r="BF256" i="53"/>
  <c r="BB256" i="53"/>
  <c r="AT256" i="53"/>
  <c r="AS256" i="53"/>
  <c r="AQ256" i="53"/>
  <c r="AU256" i="53" s="1"/>
  <c r="AN256" i="53"/>
  <c r="AV256" i="53" s="1"/>
  <c r="AM256" i="53"/>
  <c r="AK256" i="53"/>
  <c r="AO256" i="53" s="1"/>
  <c r="AW256" i="53" s="1"/>
  <c r="AH256" i="53"/>
  <c r="AD256" i="53"/>
  <c r="AB256" i="53"/>
  <c r="Z256" i="53"/>
  <c r="X256" i="53"/>
  <c r="BG256" i="53" s="1"/>
  <c r="W256" i="53"/>
  <c r="V256" i="53"/>
  <c r="O256" i="53"/>
  <c r="AC256" i="53" s="1"/>
  <c r="BP255" i="53"/>
  <c r="BF255" i="53"/>
  <c r="BB255" i="53"/>
  <c r="AU255" i="53"/>
  <c r="AT255" i="53"/>
  <c r="AV255" i="53" s="1"/>
  <c r="AS255" i="53"/>
  <c r="AQ255" i="53"/>
  <c r="AM255" i="53"/>
  <c r="AO255" i="53" s="1"/>
  <c r="AW255" i="53" s="1"/>
  <c r="AK255" i="53"/>
  <c r="AH255" i="53"/>
  <c r="AB255" i="53"/>
  <c r="Z255" i="53"/>
  <c r="X255" i="53"/>
  <c r="W255" i="53"/>
  <c r="V255" i="53"/>
  <c r="BG255" i="53" s="1"/>
  <c r="O255" i="53"/>
  <c r="AC255" i="53" s="1"/>
  <c r="BP254" i="53"/>
  <c r="BJ254" i="53"/>
  <c r="BF254" i="53"/>
  <c r="BB254" i="53"/>
  <c r="AW254" i="53"/>
  <c r="AU254" i="53"/>
  <c r="AT254" i="53"/>
  <c r="AV254" i="53" s="1"/>
  <c r="AS254" i="53"/>
  <c r="AQ254" i="53"/>
  <c r="AO254" i="53"/>
  <c r="AM254" i="53"/>
  <c r="AK254" i="53"/>
  <c r="AH254" i="53"/>
  <c r="AC254" i="53"/>
  <c r="AB254" i="53"/>
  <c r="Z254" i="53"/>
  <c r="X254" i="53"/>
  <c r="W254" i="53"/>
  <c r="V254" i="53"/>
  <c r="O254" i="53"/>
  <c r="AA254" i="53" s="1"/>
  <c r="BP253" i="53"/>
  <c r="BF253" i="53"/>
  <c r="BB253" i="53"/>
  <c r="AV253" i="53"/>
  <c r="AT253" i="53"/>
  <c r="AS253" i="53"/>
  <c r="AQ253" i="53"/>
  <c r="AU253" i="53" s="1"/>
  <c r="AN253" i="53"/>
  <c r="AM253" i="53"/>
  <c r="AK253" i="53"/>
  <c r="AO253" i="53" s="1"/>
  <c r="AH253" i="53"/>
  <c r="AD253" i="53"/>
  <c r="AB253" i="53"/>
  <c r="AA253" i="53"/>
  <c r="Z253" i="53"/>
  <c r="X253" i="53"/>
  <c r="BG253" i="53" s="1"/>
  <c r="W253" i="53"/>
  <c r="V253" i="53"/>
  <c r="O253" i="53"/>
  <c r="BJ253" i="53" s="1"/>
  <c r="BP252" i="53"/>
  <c r="BF252" i="53"/>
  <c r="BB252" i="53"/>
  <c r="AW252" i="53"/>
  <c r="AU252" i="53"/>
  <c r="AT252" i="53"/>
  <c r="AS252" i="53"/>
  <c r="AQ252" i="53"/>
  <c r="AO252" i="53"/>
  <c r="AN252" i="53"/>
  <c r="AV252" i="53" s="1"/>
  <c r="AM252" i="53"/>
  <c r="AK252" i="53"/>
  <c r="AH252" i="53"/>
  <c r="X252" i="53"/>
  <c r="W252" i="53"/>
  <c r="V252" i="53"/>
  <c r="O252" i="53"/>
  <c r="BP251" i="53"/>
  <c r="BJ251" i="53"/>
  <c r="BH251" i="53"/>
  <c r="BF251" i="53"/>
  <c r="BB251" i="53"/>
  <c r="AT251" i="53"/>
  <c r="AS251" i="53"/>
  <c r="AQ251" i="53"/>
  <c r="AN251" i="53"/>
  <c r="AV251" i="53" s="1"/>
  <c r="AM251" i="53"/>
  <c r="AK251" i="53"/>
  <c r="AO251" i="53" s="1"/>
  <c r="AH251" i="53"/>
  <c r="AD251" i="53"/>
  <c r="AC251" i="53"/>
  <c r="X251" i="53"/>
  <c r="BG251" i="53" s="1"/>
  <c r="W251" i="53"/>
  <c r="V251" i="53"/>
  <c r="O251" i="53"/>
  <c r="BP250" i="53"/>
  <c r="BF250" i="53"/>
  <c r="BB250" i="53"/>
  <c r="AV250" i="53"/>
  <c r="AT250" i="53"/>
  <c r="AS250" i="53"/>
  <c r="AQ250" i="53"/>
  <c r="AN250" i="53"/>
  <c r="AM250" i="53"/>
  <c r="AK250" i="53"/>
  <c r="AH250" i="53"/>
  <c r="AB250" i="53"/>
  <c r="AA250" i="53"/>
  <c r="X250" i="53"/>
  <c r="W250" i="53"/>
  <c r="V250" i="53"/>
  <c r="O250" i="53"/>
  <c r="AC250" i="53" s="1"/>
  <c r="BP249" i="53"/>
  <c r="BJ249" i="53"/>
  <c r="BG249" i="53"/>
  <c r="BF249" i="53"/>
  <c r="BB249" i="53"/>
  <c r="AU249" i="53"/>
  <c r="AT249" i="53"/>
  <c r="AS249" i="53"/>
  <c r="AQ249" i="53"/>
  <c r="AO249" i="53"/>
  <c r="AW249" i="53" s="1"/>
  <c r="AN249" i="53"/>
  <c r="AV249" i="53" s="1"/>
  <c r="AM249" i="53"/>
  <c r="AK249" i="53"/>
  <c r="AH249" i="53"/>
  <c r="AD249" i="53"/>
  <c r="AB249" i="53"/>
  <c r="AA249" i="53"/>
  <c r="Z249" i="53"/>
  <c r="X249" i="53"/>
  <c r="W249" i="53"/>
  <c r="V249" i="53"/>
  <c r="O249" i="53"/>
  <c r="AC249" i="53" s="1"/>
  <c r="BP248" i="53"/>
  <c r="BF248" i="53"/>
  <c r="BB248" i="53"/>
  <c r="AU248" i="53"/>
  <c r="AT248" i="53"/>
  <c r="AS248" i="53"/>
  <c r="AQ248" i="53"/>
  <c r="AO248" i="53"/>
  <c r="AW248" i="53" s="1"/>
  <c r="AN248" i="53"/>
  <c r="AV248" i="53" s="1"/>
  <c r="AM248" i="53"/>
  <c r="AK248" i="53"/>
  <c r="AH248" i="53"/>
  <c r="X248" i="53"/>
  <c r="W248" i="53"/>
  <c r="BK248" i="53" s="1"/>
  <c r="V248" i="53"/>
  <c r="O248" i="53"/>
  <c r="BP247" i="53"/>
  <c r="BF247" i="53"/>
  <c r="BF230" i="53" s="1"/>
  <c r="BB247" i="53"/>
  <c r="AT247" i="53"/>
  <c r="AV247" i="53" s="1"/>
  <c r="AS247" i="53"/>
  <c r="AQ247" i="53"/>
  <c r="AU247" i="53" s="1"/>
  <c r="AM247" i="53"/>
  <c r="AO247" i="53" s="1"/>
  <c r="AK247" i="53"/>
  <c r="AH247" i="53"/>
  <c r="AA247" i="53"/>
  <c r="Z247" i="53"/>
  <c r="X247" i="53"/>
  <c r="W247" i="53"/>
  <c r="V247" i="53"/>
  <c r="O247" i="53"/>
  <c r="AB247" i="53" s="1"/>
  <c r="BP246" i="53"/>
  <c r="BJ246" i="53"/>
  <c r="BF246" i="53"/>
  <c r="BB246" i="53"/>
  <c r="AT246" i="53"/>
  <c r="AV246" i="53" s="1"/>
  <c r="AS246" i="53"/>
  <c r="AQ246" i="53"/>
  <c r="AM246" i="53"/>
  <c r="AK246" i="53"/>
  <c r="AH246" i="53"/>
  <c r="AD246" i="53"/>
  <c r="AB246" i="53"/>
  <c r="AA246" i="53"/>
  <c r="Z246" i="53"/>
  <c r="X246" i="53"/>
  <c r="W246" i="53"/>
  <c r="V246" i="53"/>
  <c r="O246" i="53"/>
  <c r="AC246" i="53" s="1"/>
  <c r="BP245" i="53"/>
  <c r="BJ245" i="53"/>
  <c r="BF245" i="53"/>
  <c r="BB245" i="53"/>
  <c r="AU245" i="53"/>
  <c r="AW245" i="53" s="1"/>
  <c r="AT245" i="53"/>
  <c r="AV245" i="53" s="1"/>
  <c r="AS245" i="53"/>
  <c r="AQ245" i="53"/>
  <c r="AM245" i="53"/>
  <c r="AK245" i="53"/>
  <c r="AH245" i="53"/>
  <c r="AC245" i="53"/>
  <c r="AB245" i="53"/>
  <c r="AA245" i="53"/>
  <c r="X245" i="53"/>
  <c r="W245" i="53"/>
  <c r="BK245" i="53" s="1"/>
  <c r="V245" i="53"/>
  <c r="O245" i="53"/>
  <c r="BP244" i="53"/>
  <c r="BG244" i="53"/>
  <c r="BF244" i="53"/>
  <c r="BB244" i="53"/>
  <c r="AV244" i="53"/>
  <c r="AU244" i="53"/>
  <c r="AT244" i="53"/>
  <c r="AS244" i="53"/>
  <c r="AQ244" i="53"/>
  <c r="AO244" i="53"/>
  <c r="AW244" i="53" s="1"/>
  <c r="AM244" i="53"/>
  <c r="AK244" i="53"/>
  <c r="AH244" i="53"/>
  <c r="X244" i="53"/>
  <c r="W244" i="53"/>
  <c r="V244" i="53"/>
  <c r="BK244" i="53" s="1"/>
  <c r="O244" i="53"/>
  <c r="BP243" i="53"/>
  <c r="BF243" i="53"/>
  <c r="BB243" i="53"/>
  <c r="AV243" i="53"/>
  <c r="AT243" i="53"/>
  <c r="AS243" i="53"/>
  <c r="AQ243" i="53"/>
  <c r="AM243" i="53"/>
  <c r="AK243" i="53"/>
  <c r="AO243" i="53" s="1"/>
  <c r="AH243" i="53"/>
  <c r="AD243" i="53"/>
  <c r="AB243" i="53"/>
  <c r="AA243" i="53"/>
  <c r="Z243" i="53"/>
  <c r="X243" i="53"/>
  <c r="W243" i="53"/>
  <c r="V243" i="53"/>
  <c r="O243" i="53"/>
  <c r="BJ243" i="53" s="1"/>
  <c r="BP242" i="53"/>
  <c r="BF242" i="53"/>
  <c r="BB242" i="53"/>
  <c r="AV242" i="53"/>
  <c r="AT242" i="53"/>
  <c r="AS242" i="53"/>
  <c r="AQ242" i="53"/>
  <c r="AM242" i="53"/>
  <c r="AK242" i="53"/>
  <c r="AO242" i="53" s="1"/>
  <c r="AH242" i="53"/>
  <c r="AD242" i="53"/>
  <c r="AA242" i="53"/>
  <c r="Z242" i="53"/>
  <c r="X242" i="53"/>
  <c r="W242" i="53"/>
  <c r="V242" i="53"/>
  <c r="BG242" i="53" s="1"/>
  <c r="BH242" i="53" s="1"/>
  <c r="O242" i="53"/>
  <c r="AC242" i="53" s="1"/>
  <c r="BP241" i="53"/>
  <c r="BF241" i="53"/>
  <c r="BB241" i="53"/>
  <c r="AV241" i="53"/>
  <c r="AT241" i="53"/>
  <c r="AS241" i="53"/>
  <c r="AQ241" i="53"/>
  <c r="AU241" i="53" s="1"/>
  <c r="AO241" i="53"/>
  <c r="AM241" i="53"/>
  <c r="AK241" i="53"/>
  <c r="AH241" i="53"/>
  <c r="AC241" i="53"/>
  <c r="Z241" i="53"/>
  <c r="X241" i="53"/>
  <c r="W241" i="53"/>
  <c r="V241" i="53"/>
  <c r="BG241" i="53" s="1"/>
  <c r="O241" i="53"/>
  <c r="AD241" i="53" s="1"/>
  <c r="BP240" i="53"/>
  <c r="BG240" i="53"/>
  <c r="BF240" i="53"/>
  <c r="BB240" i="53"/>
  <c r="AV240" i="53"/>
  <c r="AT240" i="53"/>
  <c r="AS240" i="53"/>
  <c r="AQ240" i="53"/>
  <c r="AN240" i="53"/>
  <c r="AM240" i="53"/>
  <c r="AK240" i="53"/>
  <c r="AH240" i="53"/>
  <c r="AC240" i="53"/>
  <c r="AB240" i="53"/>
  <c r="AA240" i="53"/>
  <c r="X240" i="53"/>
  <c r="W240" i="53"/>
  <c r="V240" i="53"/>
  <c r="O240" i="53"/>
  <c r="BP239" i="53"/>
  <c r="BJ239" i="53"/>
  <c r="BF239" i="53"/>
  <c r="BB239" i="53"/>
  <c r="AV239" i="53"/>
  <c r="AT239" i="53"/>
  <c r="AS239" i="53"/>
  <c r="AQ239" i="53"/>
  <c r="AU239" i="53" s="1"/>
  <c r="AN239" i="53"/>
  <c r="AM239" i="53"/>
  <c r="AK239" i="53"/>
  <c r="AO239" i="53" s="1"/>
  <c r="AH239" i="53"/>
  <c r="AD239" i="53"/>
  <c r="AB239" i="53"/>
  <c r="AA239" i="53"/>
  <c r="Z239" i="53"/>
  <c r="X239" i="53"/>
  <c r="BG239" i="53" s="1"/>
  <c r="W239" i="53"/>
  <c r="V239" i="53"/>
  <c r="BK239" i="53" s="1"/>
  <c r="O239" i="53"/>
  <c r="AC239" i="53" s="1"/>
  <c r="BP238" i="53"/>
  <c r="BJ238" i="53"/>
  <c r="BF238" i="53"/>
  <c r="BB238" i="53"/>
  <c r="AW238" i="53"/>
  <c r="AU238" i="53"/>
  <c r="AT238" i="53"/>
  <c r="AV238" i="53" s="1"/>
  <c r="AS238" i="53"/>
  <c r="AQ238" i="53"/>
  <c r="AO238" i="53"/>
  <c r="AM238" i="53"/>
  <c r="AK238" i="53"/>
  <c r="AH238" i="53"/>
  <c r="AC238" i="53"/>
  <c r="X238" i="53"/>
  <c r="W238" i="53"/>
  <c r="V238" i="53"/>
  <c r="O238" i="53"/>
  <c r="AA238" i="53" s="1"/>
  <c r="BP237" i="53"/>
  <c r="BG237" i="53"/>
  <c r="BF237" i="53"/>
  <c r="BB237" i="53"/>
  <c r="AU237" i="53"/>
  <c r="AT237" i="53"/>
  <c r="AS237" i="53"/>
  <c r="AQ237" i="53"/>
  <c r="AO237" i="53"/>
  <c r="AW237" i="53" s="1"/>
  <c r="AM237" i="53"/>
  <c r="AK237" i="53"/>
  <c r="AH237" i="53"/>
  <c r="AC237" i="53"/>
  <c r="AA237" i="53"/>
  <c r="X237" i="53"/>
  <c r="W237" i="53"/>
  <c r="V237" i="53"/>
  <c r="BK237" i="53" s="1"/>
  <c r="O237" i="53"/>
  <c r="BP236" i="53"/>
  <c r="BJ236" i="53"/>
  <c r="BF236" i="53"/>
  <c r="BB236" i="53"/>
  <c r="AU236" i="53"/>
  <c r="AT236" i="53"/>
  <c r="AS236" i="53"/>
  <c r="AQ236" i="53"/>
  <c r="AO236" i="53"/>
  <c r="AW236" i="53" s="1"/>
  <c r="AM236" i="53"/>
  <c r="AK236" i="53"/>
  <c r="AH236" i="53"/>
  <c r="AD236" i="53"/>
  <c r="AB236" i="53"/>
  <c r="AA236" i="53"/>
  <c r="Z236" i="53"/>
  <c r="X236" i="53"/>
  <c r="W236" i="53"/>
  <c r="BG236" i="53" s="1"/>
  <c r="V236" i="53"/>
  <c r="O236" i="53"/>
  <c r="AC236" i="53" s="1"/>
  <c r="BP235" i="53"/>
  <c r="BF235" i="53"/>
  <c r="BB235" i="53"/>
  <c r="AV235" i="53"/>
  <c r="AT235" i="53"/>
  <c r="AS235" i="53"/>
  <c r="AU235" i="53" s="1"/>
  <c r="AQ235" i="53"/>
  <c r="AM235" i="53"/>
  <c r="AK235" i="53"/>
  <c r="AO235" i="53" s="1"/>
  <c r="AH235" i="53"/>
  <c r="Z235" i="53"/>
  <c r="X235" i="53"/>
  <c r="W235" i="53"/>
  <c r="V235" i="53"/>
  <c r="BG235" i="53" s="1"/>
  <c r="O235" i="53"/>
  <c r="AC235" i="53" s="1"/>
  <c r="BP234" i="53"/>
  <c r="BG234" i="53"/>
  <c r="BF234" i="53"/>
  <c r="BB234" i="53"/>
  <c r="AU234" i="53"/>
  <c r="AT234" i="53"/>
  <c r="AV234" i="53" s="1"/>
  <c r="AS234" i="53"/>
  <c r="AQ234" i="53"/>
  <c r="AO234" i="53"/>
  <c r="AW234" i="53" s="1"/>
  <c r="AM234" i="53"/>
  <c r="AK234" i="53"/>
  <c r="AH234" i="53"/>
  <c r="AC234" i="53"/>
  <c r="AA234" i="53"/>
  <c r="X234" i="53"/>
  <c r="W234" i="53"/>
  <c r="V234" i="53"/>
  <c r="O234" i="53"/>
  <c r="BP233" i="53"/>
  <c r="BJ233" i="53"/>
  <c r="BF233" i="53"/>
  <c r="BB233" i="53"/>
  <c r="BB230" i="53" s="1"/>
  <c r="AV233" i="53"/>
  <c r="AT233" i="53"/>
  <c r="AS233" i="53"/>
  <c r="AQ233" i="53"/>
  <c r="AU233" i="53" s="1"/>
  <c r="AN233" i="53"/>
  <c r="AM233" i="53"/>
  <c r="AK233" i="53"/>
  <c r="AO233" i="53" s="1"/>
  <c r="AH233" i="53"/>
  <c r="AD233" i="53"/>
  <c r="AB233" i="53"/>
  <c r="AA233" i="53"/>
  <c r="Z233" i="53"/>
  <c r="X233" i="53"/>
  <c r="W233" i="53"/>
  <c r="V233" i="53"/>
  <c r="BG233" i="53" s="1"/>
  <c r="O233" i="53"/>
  <c r="BP232" i="53"/>
  <c r="BF232" i="53"/>
  <c r="BB232" i="53"/>
  <c r="AV232" i="53"/>
  <c r="AT232" i="53"/>
  <c r="AS232" i="53"/>
  <c r="AS230" i="53" s="1"/>
  <c r="AQ232" i="53"/>
  <c r="AN232" i="53"/>
  <c r="AM232" i="53"/>
  <c r="AK232" i="53"/>
  <c r="AO232" i="53" s="1"/>
  <c r="AH232" i="53"/>
  <c r="AC232" i="53"/>
  <c r="AB232" i="53"/>
  <c r="AA232" i="53"/>
  <c r="X232" i="53"/>
  <c r="W232" i="53"/>
  <c r="V232" i="53"/>
  <c r="O232" i="53"/>
  <c r="BP231" i="53"/>
  <c r="BF231" i="53"/>
  <c r="BB231" i="53"/>
  <c r="AT231" i="53"/>
  <c r="AT230" i="53" s="1"/>
  <c r="AS231" i="53"/>
  <c r="AQ231" i="53"/>
  <c r="AN231" i="53"/>
  <c r="AM231" i="53"/>
  <c r="AK231" i="53"/>
  <c r="AH231" i="53"/>
  <c r="Z231" i="53"/>
  <c r="X231" i="53"/>
  <c r="W231" i="53"/>
  <c r="V231" i="53"/>
  <c r="BG231" i="53" s="1"/>
  <c r="O231" i="53"/>
  <c r="AA231" i="53" s="1"/>
  <c r="BO230" i="53"/>
  <c r="BM230" i="53"/>
  <c r="BI230" i="53"/>
  <c r="BE230" i="53"/>
  <c r="BD230" i="53"/>
  <c r="BC230" i="53"/>
  <c r="BA230" i="53"/>
  <c r="AZ230" i="53"/>
  <c r="AY230" i="53"/>
  <c r="AX230" i="53"/>
  <c r="AR230" i="53"/>
  <c r="AP230" i="53"/>
  <c r="AL230" i="53"/>
  <c r="AK230" i="53"/>
  <c r="AJ230" i="53"/>
  <c r="U230" i="53"/>
  <c r="T230" i="53"/>
  <c r="S230" i="53"/>
  <c r="R230" i="53"/>
  <c r="Q230" i="53"/>
  <c r="P230" i="53"/>
  <c r="BP229" i="53"/>
  <c r="BJ229" i="53"/>
  <c r="BF229" i="53"/>
  <c r="BE229" i="53"/>
  <c r="BB229" i="53"/>
  <c r="AV229" i="53"/>
  <c r="AT229" i="53"/>
  <c r="AS229" i="53"/>
  <c r="AQ229" i="53"/>
  <c r="AU229" i="53" s="1"/>
  <c r="AN229" i="53"/>
  <c r="AM229" i="53"/>
  <c r="AK229" i="53"/>
  <c r="AO229" i="53" s="1"/>
  <c r="AW229" i="53" s="1"/>
  <c r="AH229" i="53"/>
  <c r="AB229" i="53"/>
  <c r="AA229" i="53"/>
  <c r="X229" i="53"/>
  <c r="BK229" i="53" s="1"/>
  <c r="W229" i="53"/>
  <c r="V229" i="53"/>
  <c r="O229" i="53"/>
  <c r="AD229" i="53" s="1"/>
  <c r="BP228" i="53"/>
  <c r="BJ228" i="53"/>
  <c r="BF228" i="53"/>
  <c r="BE228" i="53"/>
  <c r="BB228" i="53"/>
  <c r="AV228" i="53"/>
  <c r="AT228" i="53"/>
  <c r="AS228" i="53"/>
  <c r="AQ228" i="53"/>
  <c r="AU228" i="53" s="1"/>
  <c r="AN228" i="53"/>
  <c r="AM228" i="53"/>
  <c r="AK228" i="53"/>
  <c r="AO228" i="53" s="1"/>
  <c r="AH228" i="53"/>
  <c r="AB228" i="53"/>
  <c r="AA228" i="53"/>
  <c r="X228" i="53"/>
  <c r="BK228" i="53" s="1"/>
  <c r="W228" i="53"/>
  <c r="V228" i="53"/>
  <c r="O228" i="53"/>
  <c r="AD228" i="53" s="1"/>
  <c r="BP227" i="53"/>
  <c r="BF227" i="53"/>
  <c r="BE227" i="53"/>
  <c r="BB227" i="53"/>
  <c r="AT227" i="53"/>
  <c r="AS227" i="53"/>
  <c r="AU227" i="53" s="1"/>
  <c r="AQ227" i="53"/>
  <c r="AN227" i="53"/>
  <c r="AV227" i="53" s="1"/>
  <c r="AM227" i="53"/>
  <c r="AO227" i="53" s="1"/>
  <c r="AK227" i="53"/>
  <c r="AH227" i="53"/>
  <c r="AD227" i="53"/>
  <c r="Z227" i="53"/>
  <c r="X227" i="53"/>
  <c r="W227" i="53"/>
  <c r="V227" i="53"/>
  <c r="BG227" i="53" s="1"/>
  <c r="O227" i="53"/>
  <c r="AC227" i="53" s="1"/>
  <c r="BP226" i="53"/>
  <c r="BF226" i="53"/>
  <c r="BE226" i="53"/>
  <c r="BB226" i="53"/>
  <c r="AT226" i="53"/>
  <c r="AV226" i="53" s="1"/>
  <c r="AS226" i="53"/>
  <c r="AQ226" i="53"/>
  <c r="AU226" i="53" s="1"/>
  <c r="AW226" i="53" s="1"/>
  <c r="AM226" i="53"/>
  <c r="AK226" i="53"/>
  <c r="AH226" i="53"/>
  <c r="AB226" i="53"/>
  <c r="AA226" i="53"/>
  <c r="X226" i="53"/>
  <c r="W226" i="53"/>
  <c r="BG226" i="53" s="1"/>
  <c r="V226" i="53"/>
  <c r="BK226" i="53" s="1"/>
  <c r="O226" i="53"/>
  <c r="AD226" i="53" s="1"/>
  <c r="BP225" i="53"/>
  <c r="BJ225" i="53"/>
  <c r="BF225" i="53"/>
  <c r="BE225" i="53"/>
  <c r="BB225" i="53"/>
  <c r="AU225" i="53"/>
  <c r="AT225" i="53"/>
  <c r="AS225" i="53"/>
  <c r="AQ225" i="53"/>
  <c r="AO225" i="53"/>
  <c r="AW225" i="53" s="1"/>
  <c r="AN225" i="53"/>
  <c r="AM225" i="53"/>
  <c r="AK225" i="53"/>
  <c r="AH225" i="53"/>
  <c r="AD225" i="53"/>
  <c r="AA225" i="53"/>
  <c r="Z225" i="53"/>
  <c r="X225" i="53"/>
  <c r="W225" i="53"/>
  <c r="BK225" i="53" s="1"/>
  <c r="V225" i="53"/>
  <c r="O225" i="53"/>
  <c r="AC225" i="53" s="1"/>
  <c r="BP224" i="53"/>
  <c r="BJ224" i="53"/>
  <c r="BF224" i="53"/>
  <c r="BE224" i="53"/>
  <c r="BB224" i="53"/>
  <c r="AU224" i="53"/>
  <c r="AT224" i="53"/>
  <c r="AS224" i="53"/>
  <c r="AQ224" i="53"/>
  <c r="AO224" i="53"/>
  <c r="AW224" i="53" s="1"/>
  <c r="AN224" i="53"/>
  <c r="AV224" i="53" s="1"/>
  <c r="AM224" i="53"/>
  <c r="AK224" i="53"/>
  <c r="AH224" i="53"/>
  <c r="AD224" i="53"/>
  <c r="AA224" i="53"/>
  <c r="Z224" i="53"/>
  <c r="X224" i="53"/>
  <c r="W224" i="53"/>
  <c r="V224" i="53"/>
  <c r="BG224" i="53" s="1"/>
  <c r="O224" i="53"/>
  <c r="AC224" i="53" s="1"/>
  <c r="BP223" i="53"/>
  <c r="BJ223" i="53"/>
  <c r="BF223" i="53"/>
  <c r="BE223" i="53"/>
  <c r="BB223" i="53"/>
  <c r="AU223" i="53"/>
  <c r="AT223" i="53"/>
  <c r="AS223" i="53"/>
  <c r="AQ223" i="53"/>
  <c r="AO223" i="53"/>
  <c r="AW223" i="53" s="1"/>
  <c r="AN223" i="53"/>
  <c r="AV223" i="53" s="1"/>
  <c r="AM223" i="53"/>
  <c r="AK223" i="53"/>
  <c r="AH223" i="53"/>
  <c r="AD223" i="53"/>
  <c r="AA223" i="53"/>
  <c r="Z223" i="53"/>
  <c r="X223" i="53"/>
  <c r="W223" i="53"/>
  <c r="V223" i="53"/>
  <c r="O223" i="53"/>
  <c r="AC223" i="53" s="1"/>
  <c r="BP222" i="53"/>
  <c r="BJ222" i="53"/>
  <c r="BF222" i="53"/>
  <c r="BE222" i="53"/>
  <c r="BB222" i="53"/>
  <c r="AU222" i="53"/>
  <c r="AT222" i="53"/>
  <c r="AS222" i="53"/>
  <c r="AQ222" i="53"/>
  <c r="AO222" i="53"/>
  <c r="AW222" i="53" s="1"/>
  <c r="AN222" i="53"/>
  <c r="AV222" i="53" s="1"/>
  <c r="AM222" i="53"/>
  <c r="AK222" i="53"/>
  <c r="AH222" i="53"/>
  <c r="AD222" i="53"/>
  <c r="AA222" i="53"/>
  <c r="Z222" i="53"/>
  <c r="X222" i="53"/>
  <c r="W222" i="53"/>
  <c r="V222" i="53"/>
  <c r="O222" i="53"/>
  <c r="AC222" i="53" s="1"/>
  <c r="BP221" i="53"/>
  <c r="BG221" i="53"/>
  <c r="BF221" i="53"/>
  <c r="BE221" i="53"/>
  <c r="BB221" i="53"/>
  <c r="AV221" i="53"/>
  <c r="AT221" i="53"/>
  <c r="AS221" i="53"/>
  <c r="AQ221" i="53"/>
  <c r="AU221" i="53" s="1"/>
  <c r="AW221" i="53" s="1"/>
  <c r="AM221" i="53"/>
  <c r="AK221" i="53"/>
  <c r="AO221" i="53" s="1"/>
  <c r="AH221" i="53"/>
  <c r="AB221" i="53"/>
  <c r="AA221" i="53"/>
  <c r="Z221" i="53"/>
  <c r="X221" i="53"/>
  <c r="W221" i="53"/>
  <c r="V221" i="53"/>
  <c r="O221" i="53"/>
  <c r="BJ221" i="53" s="1"/>
  <c r="BP220" i="53"/>
  <c r="BJ220" i="53"/>
  <c r="BF220" i="53"/>
  <c r="BE220" i="53"/>
  <c r="BB220" i="53"/>
  <c r="AV220" i="53"/>
  <c r="AT220" i="53"/>
  <c r="AS220" i="53"/>
  <c r="AQ220" i="53"/>
  <c r="AU220" i="53" s="1"/>
  <c r="AO220" i="53"/>
  <c r="AM220" i="53"/>
  <c r="AK220" i="53"/>
  <c r="AH220" i="53"/>
  <c r="AD220" i="53"/>
  <c r="AA220" i="53"/>
  <c r="Z220" i="53"/>
  <c r="X220" i="53"/>
  <c r="W220" i="53"/>
  <c r="V220" i="53"/>
  <c r="O220" i="53"/>
  <c r="AC220" i="53" s="1"/>
  <c r="BP219" i="53"/>
  <c r="BF219" i="53"/>
  <c r="BE219" i="53"/>
  <c r="BB219" i="53"/>
  <c r="AU219" i="53"/>
  <c r="AT219" i="53"/>
  <c r="AS219" i="53"/>
  <c r="AQ219" i="53"/>
  <c r="AO219" i="53"/>
  <c r="AW219" i="53" s="1"/>
  <c r="AN219" i="53"/>
  <c r="AV219" i="53" s="1"/>
  <c r="AM219" i="53"/>
  <c r="AK219" i="53"/>
  <c r="AH219" i="53"/>
  <c r="X219" i="53"/>
  <c r="W219" i="53"/>
  <c r="V219" i="53"/>
  <c r="O219" i="53"/>
  <c r="BP218" i="53"/>
  <c r="BJ218" i="53"/>
  <c r="BF218" i="53"/>
  <c r="BE218" i="53"/>
  <c r="BB218" i="53"/>
  <c r="AV218" i="53"/>
  <c r="AT218" i="53"/>
  <c r="AS218" i="53"/>
  <c r="AQ218" i="53"/>
  <c r="AU218" i="53" s="1"/>
  <c r="AN218" i="53"/>
  <c r="AM218" i="53"/>
  <c r="AK218" i="53"/>
  <c r="AO218" i="53" s="1"/>
  <c r="AW218" i="53" s="1"/>
  <c r="AH218" i="53"/>
  <c r="AD218" i="53"/>
  <c r="AB218" i="53"/>
  <c r="AA218" i="53"/>
  <c r="Z218" i="53"/>
  <c r="X218" i="53"/>
  <c r="W218" i="53"/>
  <c r="V218" i="53"/>
  <c r="O218" i="53"/>
  <c r="AC218" i="53" s="1"/>
  <c r="BP217" i="53"/>
  <c r="BF217" i="53"/>
  <c r="BE217" i="53"/>
  <c r="BB217" i="53"/>
  <c r="AT217" i="53"/>
  <c r="AS217" i="53"/>
  <c r="AQ217" i="53"/>
  <c r="AU217" i="53" s="1"/>
  <c r="AN217" i="53"/>
  <c r="AM217" i="53"/>
  <c r="AK217" i="53"/>
  <c r="AH217" i="53"/>
  <c r="AD217" i="53"/>
  <c r="AC217" i="53"/>
  <c r="Z217" i="53"/>
  <c r="X217" i="53"/>
  <c r="W217" i="53"/>
  <c r="V217" i="53"/>
  <c r="BG217" i="53" s="1"/>
  <c r="O217" i="53"/>
  <c r="BF216" i="53"/>
  <c r="BE216" i="53"/>
  <c r="BB216" i="53"/>
  <c r="AV216" i="53"/>
  <c r="AU216" i="53"/>
  <c r="AT216" i="53"/>
  <c r="AS216" i="53"/>
  <c r="AQ216" i="53"/>
  <c r="AO216" i="53"/>
  <c r="AW216" i="53" s="1"/>
  <c r="AM216" i="53"/>
  <c r="AK216" i="53"/>
  <c r="AH216" i="53"/>
  <c r="AD216" i="53"/>
  <c r="Z216" i="53"/>
  <c r="X216" i="53"/>
  <c r="W216" i="53"/>
  <c r="V216" i="53"/>
  <c r="BG216" i="53" s="1"/>
  <c r="O216" i="53"/>
  <c r="BJ216" i="53" s="1"/>
  <c r="BF215" i="53"/>
  <c r="BE215" i="53"/>
  <c r="BB215" i="53"/>
  <c r="AV215" i="53"/>
  <c r="AT215" i="53"/>
  <c r="AS215" i="53"/>
  <c r="AQ215" i="53"/>
  <c r="AU215" i="53" s="1"/>
  <c r="AM215" i="53"/>
  <c r="AO215" i="53" s="1"/>
  <c r="AW215" i="53" s="1"/>
  <c r="AK215" i="53"/>
  <c r="AH215" i="53"/>
  <c r="AA215" i="53"/>
  <c r="X215" i="53"/>
  <c r="W215" i="53"/>
  <c r="V215" i="53"/>
  <c r="BG215" i="53" s="1"/>
  <c r="O215" i="53"/>
  <c r="BJ215" i="53" s="1"/>
  <c r="BJ214" i="53"/>
  <c r="BF214" i="53"/>
  <c r="BE214" i="53"/>
  <c r="BB214" i="53"/>
  <c r="AV214" i="53"/>
  <c r="AT214" i="53"/>
  <c r="AS214" i="53"/>
  <c r="AU214" i="53" s="1"/>
  <c r="AW214" i="53" s="1"/>
  <c r="AQ214" i="53"/>
  <c r="AM214" i="53"/>
  <c r="AK214" i="53"/>
  <c r="AO214" i="53" s="1"/>
  <c r="AH214" i="53"/>
  <c r="AD214" i="53"/>
  <c r="AB214" i="53"/>
  <c r="AA214" i="53"/>
  <c r="Z214" i="53"/>
  <c r="X214" i="53"/>
  <c r="BG214" i="53" s="1"/>
  <c r="W214" i="53"/>
  <c r="V214" i="53"/>
  <c r="O214" i="53"/>
  <c r="AC214" i="53" s="1"/>
  <c r="BJ213" i="53"/>
  <c r="BF213" i="53"/>
  <c r="BE213" i="53"/>
  <c r="BB213" i="53"/>
  <c r="AU213" i="53"/>
  <c r="AT213" i="53"/>
  <c r="AV213" i="53" s="1"/>
  <c r="AS213" i="53"/>
  <c r="AQ213" i="53"/>
  <c r="AO213" i="53"/>
  <c r="AW213" i="53" s="1"/>
  <c r="AM213" i="53"/>
  <c r="AK213" i="53"/>
  <c r="AH213" i="53"/>
  <c r="AD213" i="53"/>
  <c r="AB213" i="53"/>
  <c r="Z213" i="53"/>
  <c r="X213" i="53"/>
  <c r="W213" i="53"/>
  <c r="V213" i="53"/>
  <c r="O213" i="53"/>
  <c r="AC213" i="53" s="1"/>
  <c r="BJ212" i="53"/>
  <c r="BF212" i="53"/>
  <c r="BE212" i="53"/>
  <c r="BB212" i="53"/>
  <c r="AT212" i="53"/>
  <c r="AS212" i="53"/>
  <c r="AQ212" i="53"/>
  <c r="AU212" i="53" s="1"/>
  <c r="AM212" i="53"/>
  <c r="AK212" i="53"/>
  <c r="AO212" i="53" s="1"/>
  <c r="AH212" i="53"/>
  <c r="AC212" i="53"/>
  <c r="AB212" i="53"/>
  <c r="AA212" i="53"/>
  <c r="Y212" i="53"/>
  <c r="W212" i="53"/>
  <c r="V212" i="53"/>
  <c r="BG212" i="53" s="1"/>
  <c r="O212" i="53"/>
  <c r="AD212" i="53" s="1"/>
  <c r="BG211" i="53"/>
  <c r="BF211" i="53"/>
  <c r="BE211" i="53"/>
  <c r="BB211" i="53"/>
  <c r="AT211" i="53"/>
  <c r="AS211" i="53"/>
  <c r="AQ211" i="53"/>
  <c r="AU211" i="53" s="1"/>
  <c r="AM211" i="53"/>
  <c r="AO211" i="53" s="1"/>
  <c r="AW211" i="53" s="1"/>
  <c r="AK211" i="53"/>
  <c r="AH211" i="53"/>
  <c r="AA211" i="53"/>
  <c r="X211" i="53"/>
  <c r="W211" i="53"/>
  <c r="V211" i="53"/>
  <c r="O211" i="53"/>
  <c r="AD211" i="53" s="1"/>
  <c r="BF210" i="53"/>
  <c r="BE210" i="53"/>
  <c r="BB210" i="53"/>
  <c r="AT210" i="53"/>
  <c r="AS210" i="53"/>
  <c r="AQ210" i="53"/>
  <c r="AU210" i="53" s="1"/>
  <c r="AN210" i="53"/>
  <c r="AM210" i="53"/>
  <c r="AK210" i="53"/>
  <c r="AO210" i="53" s="1"/>
  <c r="AH210" i="53"/>
  <c r="AD210" i="53"/>
  <c r="AB210" i="53"/>
  <c r="Z210" i="53"/>
  <c r="X210" i="53"/>
  <c r="W210" i="53"/>
  <c r="V210" i="53"/>
  <c r="O210" i="53"/>
  <c r="AC210" i="53" s="1"/>
  <c r="BJ209" i="53"/>
  <c r="BG209" i="53"/>
  <c r="BF209" i="53"/>
  <c r="BB209" i="53"/>
  <c r="AU209" i="53"/>
  <c r="AT209" i="53"/>
  <c r="AS209" i="53"/>
  <c r="AQ209" i="53"/>
  <c r="AK209" i="53"/>
  <c r="AD209" i="53"/>
  <c r="AB209" i="53"/>
  <c r="AA209" i="53"/>
  <c r="Z209" i="53"/>
  <c r="X209" i="53"/>
  <c r="W209" i="53"/>
  <c r="V209" i="53"/>
  <c r="BK209" i="53" s="1"/>
  <c r="O209" i="53"/>
  <c r="AC209" i="53" s="1"/>
  <c r="BF208" i="53"/>
  <c r="BE208" i="53"/>
  <c r="BB208" i="53"/>
  <c r="AU208" i="53"/>
  <c r="AT208" i="53"/>
  <c r="AV208" i="53" s="1"/>
  <c r="AS208" i="53"/>
  <c r="AQ208" i="53"/>
  <c r="AO208" i="53"/>
  <c r="AW208" i="53" s="1"/>
  <c r="AM208" i="53"/>
  <c r="AK208" i="53"/>
  <c r="AH208" i="53"/>
  <c r="X208" i="53"/>
  <c r="W208" i="53"/>
  <c r="BG208" i="53" s="1"/>
  <c r="V208" i="53"/>
  <c r="BK208" i="53" s="1"/>
  <c r="O208" i="53"/>
  <c r="BP207" i="53"/>
  <c r="BG207" i="53"/>
  <c r="BF207" i="53"/>
  <c r="BE207" i="53"/>
  <c r="BB207" i="53"/>
  <c r="AW207" i="53"/>
  <c r="AV207" i="53"/>
  <c r="AT207" i="53"/>
  <c r="AS207" i="53"/>
  <c r="AU207" i="53" s="1"/>
  <c r="AQ207" i="53"/>
  <c r="AN207" i="53"/>
  <c r="AM207" i="53"/>
  <c r="AO207" i="53" s="1"/>
  <c r="AK207" i="53"/>
  <c r="AH207" i="53"/>
  <c r="AC207" i="53"/>
  <c r="X207" i="53"/>
  <c r="W207" i="53"/>
  <c r="BK207" i="53" s="1"/>
  <c r="V207" i="53"/>
  <c r="O207" i="53"/>
  <c r="BP206" i="53"/>
  <c r="BJ206" i="53"/>
  <c r="BF206" i="53"/>
  <c r="BE206" i="53"/>
  <c r="BB206" i="53"/>
  <c r="AU206" i="53"/>
  <c r="AT206" i="53"/>
  <c r="AS206" i="53"/>
  <c r="AQ206" i="53"/>
  <c r="AO206" i="53"/>
  <c r="AW206" i="53" s="1"/>
  <c r="AN206" i="53"/>
  <c r="AV206" i="53" s="1"/>
  <c r="AM206" i="53"/>
  <c r="AK206" i="53"/>
  <c r="AH206" i="53"/>
  <c r="AA206" i="53"/>
  <c r="X206" i="53"/>
  <c r="W206" i="53"/>
  <c r="BG206" i="53" s="1"/>
  <c r="V206" i="53"/>
  <c r="O206" i="53"/>
  <c r="AD206" i="53" s="1"/>
  <c r="BP205" i="53"/>
  <c r="BJ205" i="53"/>
  <c r="BF205" i="53"/>
  <c r="BE205" i="53"/>
  <c r="BB205" i="53"/>
  <c r="AU205" i="53"/>
  <c r="AT205" i="53"/>
  <c r="AS205" i="53"/>
  <c r="AQ205" i="53"/>
  <c r="AO205" i="53"/>
  <c r="AW205" i="53" s="1"/>
  <c r="AN205" i="53"/>
  <c r="AV205" i="53" s="1"/>
  <c r="AM205" i="53"/>
  <c r="AK205" i="53"/>
  <c r="AH205" i="53"/>
  <c r="AA205" i="53"/>
  <c r="X205" i="53"/>
  <c r="W205" i="53"/>
  <c r="BG205" i="53" s="1"/>
  <c r="V205" i="53"/>
  <c r="O205" i="53"/>
  <c r="AD205" i="53" s="1"/>
  <c r="BP204" i="53"/>
  <c r="BG204" i="53"/>
  <c r="BF204" i="53"/>
  <c r="BE204" i="53"/>
  <c r="BB204" i="53"/>
  <c r="AW204" i="53"/>
  <c r="AV204" i="53"/>
  <c r="AT204" i="53"/>
  <c r="AS204" i="53"/>
  <c r="AU204" i="53" s="1"/>
  <c r="AQ204" i="53"/>
  <c r="AN204" i="53"/>
  <c r="AM204" i="53"/>
  <c r="AO204" i="53" s="1"/>
  <c r="AK204" i="53"/>
  <c r="AH204" i="53"/>
  <c r="AC204" i="53"/>
  <c r="X204" i="53"/>
  <c r="W204" i="53"/>
  <c r="V204" i="53"/>
  <c r="O204" i="53"/>
  <c r="BP203" i="53"/>
  <c r="BJ203" i="53"/>
  <c r="BF203" i="53"/>
  <c r="BE203" i="53"/>
  <c r="BB203" i="53"/>
  <c r="AW203" i="53"/>
  <c r="AV203" i="53"/>
  <c r="AT203" i="53"/>
  <c r="AS203" i="53"/>
  <c r="AU203" i="53" s="1"/>
  <c r="AQ203" i="53"/>
  <c r="AN203" i="53"/>
  <c r="AM203" i="53"/>
  <c r="AO203" i="53" s="1"/>
  <c r="AK203" i="53"/>
  <c r="AH203" i="53"/>
  <c r="AD203" i="53"/>
  <c r="AB203" i="53"/>
  <c r="AA203" i="53"/>
  <c r="Z203" i="53"/>
  <c r="X203" i="53"/>
  <c r="BG203" i="53" s="1"/>
  <c r="W203" i="53"/>
  <c r="V203" i="53"/>
  <c r="BK203" i="53" s="1"/>
  <c r="O203" i="53"/>
  <c r="AC203" i="53" s="1"/>
  <c r="BP202" i="53"/>
  <c r="BF202" i="53"/>
  <c r="BE202" i="53"/>
  <c r="BB202" i="53"/>
  <c r="AT202" i="53"/>
  <c r="AV202" i="53" s="1"/>
  <c r="AS202" i="53"/>
  <c r="AQ202" i="53"/>
  <c r="AU202" i="53" s="1"/>
  <c r="AM202" i="53"/>
  <c r="AK202" i="53"/>
  <c r="AH202" i="53"/>
  <c r="AC202" i="53"/>
  <c r="X202" i="53"/>
  <c r="W202" i="53"/>
  <c r="BG202" i="53" s="1"/>
  <c r="V202" i="53"/>
  <c r="O202" i="53"/>
  <c r="BP201" i="53"/>
  <c r="BF201" i="53"/>
  <c r="BE201" i="53"/>
  <c r="BB201" i="53"/>
  <c r="AV201" i="53"/>
  <c r="AT201" i="53"/>
  <c r="AS201" i="53"/>
  <c r="AU201" i="53" s="1"/>
  <c r="AW201" i="53" s="1"/>
  <c r="AQ201" i="53"/>
  <c r="AM201" i="53"/>
  <c r="AK201" i="53"/>
  <c r="AH201" i="53"/>
  <c r="AA201" i="53"/>
  <c r="X201" i="53"/>
  <c r="W201" i="53"/>
  <c r="BG201" i="53" s="1"/>
  <c r="V201" i="53"/>
  <c r="BK201" i="53" s="1"/>
  <c r="O201" i="53"/>
  <c r="AD201" i="53" s="1"/>
  <c r="BP200" i="53"/>
  <c r="BF200" i="53"/>
  <c r="BE200" i="53"/>
  <c r="BB200" i="53"/>
  <c r="AU200" i="53"/>
  <c r="AW200" i="53" s="1"/>
  <c r="AT200" i="53"/>
  <c r="AV200" i="53" s="1"/>
  <c r="AS200" i="53"/>
  <c r="AQ200" i="53"/>
  <c r="AM200" i="53"/>
  <c r="AK200" i="53"/>
  <c r="AH200" i="53"/>
  <c r="X200" i="53"/>
  <c r="W200" i="53"/>
  <c r="BG200" i="53" s="1"/>
  <c r="V200" i="53"/>
  <c r="BK200" i="53" s="1"/>
  <c r="O200" i="53"/>
  <c r="BP199" i="53"/>
  <c r="BG199" i="53"/>
  <c r="BF199" i="53"/>
  <c r="BE199" i="53"/>
  <c r="BB199" i="53"/>
  <c r="AV199" i="53"/>
  <c r="AT199" i="53"/>
  <c r="AS199" i="53"/>
  <c r="AU199" i="53" s="1"/>
  <c r="AQ199" i="53"/>
  <c r="AN199" i="53"/>
  <c r="AM199" i="53"/>
  <c r="AO199" i="53" s="1"/>
  <c r="AW199" i="53" s="1"/>
  <c r="AK199" i="53"/>
  <c r="AH199" i="53"/>
  <c r="AC199" i="53"/>
  <c r="X199" i="53"/>
  <c r="W199" i="53"/>
  <c r="BK199" i="53" s="1"/>
  <c r="V199" i="53"/>
  <c r="O199" i="53"/>
  <c r="BP198" i="53"/>
  <c r="BJ198" i="53"/>
  <c r="BG198" i="53"/>
  <c r="BF198" i="53"/>
  <c r="BE198" i="53"/>
  <c r="BB198" i="53"/>
  <c r="AW198" i="53"/>
  <c r="AV198" i="53"/>
  <c r="AT198" i="53"/>
  <c r="AS198" i="53"/>
  <c r="AU198" i="53" s="1"/>
  <c r="AQ198" i="53"/>
  <c r="AN198" i="53"/>
  <c r="AM198" i="53"/>
  <c r="AO198" i="53" s="1"/>
  <c r="AK198" i="53"/>
  <c r="AH198" i="53"/>
  <c r="AD198" i="53"/>
  <c r="AB198" i="53"/>
  <c r="AA198" i="53"/>
  <c r="Z198" i="53"/>
  <c r="X198" i="53"/>
  <c r="W198" i="53"/>
  <c r="V198" i="53"/>
  <c r="O198" i="53"/>
  <c r="AC198" i="53" s="1"/>
  <c r="BP197" i="53"/>
  <c r="BJ197" i="53"/>
  <c r="BF197" i="53"/>
  <c r="BE197" i="53"/>
  <c r="BB197" i="53"/>
  <c r="AV197" i="53"/>
  <c r="AT197" i="53"/>
  <c r="AS197" i="53"/>
  <c r="AQ197" i="53"/>
  <c r="AU197" i="53" s="1"/>
  <c r="AN197" i="53"/>
  <c r="AM197" i="53"/>
  <c r="AK197" i="53"/>
  <c r="AO197" i="53" s="1"/>
  <c r="AW197" i="53" s="1"/>
  <c r="AH197" i="53"/>
  <c r="AD197" i="53"/>
  <c r="AB197" i="53"/>
  <c r="AA197" i="53"/>
  <c r="Z197" i="53"/>
  <c r="X197" i="53"/>
  <c r="BK197" i="53" s="1"/>
  <c r="W197" i="53"/>
  <c r="V197" i="53"/>
  <c r="O197" i="53"/>
  <c r="AC197" i="53" s="1"/>
  <c r="BP196" i="53"/>
  <c r="BJ196" i="53"/>
  <c r="BF196" i="53"/>
  <c r="BE196" i="53"/>
  <c r="BB196" i="53"/>
  <c r="AT196" i="53"/>
  <c r="AS196" i="53"/>
  <c r="AQ196" i="53"/>
  <c r="AU196" i="53" s="1"/>
  <c r="AN196" i="53"/>
  <c r="AV196" i="53" s="1"/>
  <c r="AM196" i="53"/>
  <c r="AK196" i="53"/>
  <c r="AO196" i="53" s="1"/>
  <c r="AH196" i="53"/>
  <c r="AD196" i="53"/>
  <c r="AB196" i="53"/>
  <c r="AA196" i="53"/>
  <c r="Z196" i="53"/>
  <c r="X196" i="53"/>
  <c r="W196" i="53"/>
  <c r="V196" i="53"/>
  <c r="BG196" i="53" s="1"/>
  <c r="O196" i="53"/>
  <c r="AC196" i="53" s="1"/>
  <c r="BP195" i="53"/>
  <c r="BK195" i="53"/>
  <c r="BJ195" i="53"/>
  <c r="BF195" i="53"/>
  <c r="BE195" i="53"/>
  <c r="BB195" i="53"/>
  <c r="AT195" i="53"/>
  <c r="AS195" i="53"/>
  <c r="AQ195" i="53"/>
  <c r="AU195" i="53" s="1"/>
  <c r="AN195" i="53"/>
  <c r="AV195" i="53" s="1"/>
  <c r="AM195" i="53"/>
  <c r="AK195" i="53"/>
  <c r="AO195" i="53" s="1"/>
  <c r="AW195" i="53" s="1"/>
  <c r="AH195" i="53"/>
  <c r="AD195" i="53"/>
  <c r="AB195" i="53"/>
  <c r="AA195" i="53"/>
  <c r="Z195" i="53"/>
  <c r="X195" i="53"/>
  <c r="W195" i="53"/>
  <c r="V195" i="53"/>
  <c r="O195" i="53"/>
  <c r="AC195" i="53" s="1"/>
  <c r="BP194" i="53"/>
  <c r="BJ194" i="53"/>
  <c r="BF194" i="53"/>
  <c r="BE194" i="53"/>
  <c r="BB194" i="53"/>
  <c r="AT194" i="53"/>
  <c r="AS194" i="53"/>
  <c r="AQ194" i="53"/>
  <c r="AU194" i="53" s="1"/>
  <c r="AN194" i="53"/>
  <c r="AM194" i="53"/>
  <c r="AK194" i="53"/>
  <c r="AO194" i="53" s="1"/>
  <c r="AH194" i="53"/>
  <c r="AD194" i="53"/>
  <c r="AB194" i="53"/>
  <c r="AA194" i="53"/>
  <c r="Z194" i="53"/>
  <c r="X194" i="53"/>
  <c r="W194" i="53"/>
  <c r="V194" i="53"/>
  <c r="O194" i="53"/>
  <c r="AC194" i="53" s="1"/>
  <c r="BP193" i="53"/>
  <c r="BK193" i="53"/>
  <c r="BJ193" i="53"/>
  <c r="BF193" i="53"/>
  <c r="BE193" i="53"/>
  <c r="BB193" i="53"/>
  <c r="AT193" i="53"/>
  <c r="AS193" i="53"/>
  <c r="AQ193" i="53"/>
  <c r="AU193" i="53" s="1"/>
  <c r="AN193" i="53"/>
  <c r="AV193" i="53" s="1"/>
  <c r="AM193" i="53"/>
  <c r="AK193" i="53"/>
  <c r="AO193" i="53" s="1"/>
  <c r="AW193" i="53" s="1"/>
  <c r="AH193" i="53"/>
  <c r="AD193" i="53"/>
  <c r="AB193" i="53"/>
  <c r="AA193" i="53"/>
  <c r="Z193" i="53"/>
  <c r="X193" i="53"/>
  <c r="W193" i="53"/>
  <c r="V193" i="53"/>
  <c r="BG193" i="53" s="1"/>
  <c r="O193" i="53"/>
  <c r="AC193" i="53" s="1"/>
  <c r="BP192" i="53"/>
  <c r="BJ192" i="53"/>
  <c r="BF192" i="53"/>
  <c r="BE192" i="53"/>
  <c r="BB192" i="53"/>
  <c r="AT192" i="53"/>
  <c r="AS192" i="53"/>
  <c r="AQ192" i="53"/>
  <c r="AU192" i="53" s="1"/>
  <c r="AN192" i="53"/>
  <c r="AV192" i="53" s="1"/>
  <c r="AM192" i="53"/>
  <c r="AK192" i="53"/>
  <c r="AO192" i="53" s="1"/>
  <c r="AH192" i="53"/>
  <c r="AD192" i="53"/>
  <c r="AB192" i="53"/>
  <c r="AA192" i="53"/>
  <c r="Z192" i="53"/>
  <c r="X192" i="53"/>
  <c r="W192" i="53"/>
  <c r="V192" i="53"/>
  <c r="O192" i="53"/>
  <c r="AC192" i="53" s="1"/>
  <c r="BP191" i="53"/>
  <c r="BJ191" i="53"/>
  <c r="BF191" i="53"/>
  <c r="BE191" i="53"/>
  <c r="BB191" i="53"/>
  <c r="AT191" i="53"/>
  <c r="AS191" i="53"/>
  <c r="AQ191" i="53"/>
  <c r="AU191" i="53" s="1"/>
  <c r="AN191" i="53"/>
  <c r="AV191" i="53" s="1"/>
  <c r="AM191" i="53"/>
  <c r="AK191" i="53"/>
  <c r="AO191" i="53" s="1"/>
  <c r="AW191" i="53" s="1"/>
  <c r="AH191" i="53"/>
  <c r="AD191" i="53"/>
  <c r="AB191" i="53"/>
  <c r="AA191" i="53"/>
  <c r="Z191" i="53"/>
  <c r="X191" i="53"/>
  <c r="W191" i="53"/>
  <c r="BK191" i="53" s="1"/>
  <c r="V191" i="53"/>
  <c r="O191" i="53"/>
  <c r="AC191" i="53" s="1"/>
  <c r="BP190" i="53"/>
  <c r="BJ190" i="53"/>
  <c r="BF190" i="53"/>
  <c r="BE190" i="53"/>
  <c r="BB190" i="53"/>
  <c r="AV190" i="53"/>
  <c r="AU190" i="53"/>
  <c r="AT190" i="53"/>
  <c r="AS190" i="53"/>
  <c r="AQ190" i="53"/>
  <c r="AO190" i="53"/>
  <c r="AW190" i="53" s="1"/>
  <c r="AN190" i="53"/>
  <c r="AM190" i="53"/>
  <c r="AK190" i="53"/>
  <c r="AH190" i="53"/>
  <c r="AD190" i="53"/>
  <c r="AB190" i="53"/>
  <c r="AA190" i="53"/>
  <c r="Z190" i="53"/>
  <c r="X190" i="53"/>
  <c r="W190" i="53"/>
  <c r="V190" i="53"/>
  <c r="O190" i="53"/>
  <c r="AC190" i="53" s="1"/>
  <c r="BP189" i="53"/>
  <c r="BF189" i="53"/>
  <c r="BE189" i="53"/>
  <c r="BB189" i="53"/>
  <c r="AT189" i="53"/>
  <c r="AS189" i="53"/>
  <c r="AQ189" i="53"/>
  <c r="AN189" i="53"/>
  <c r="AV189" i="53" s="1"/>
  <c r="AM189" i="53"/>
  <c r="AK189" i="53"/>
  <c r="AO189" i="53" s="1"/>
  <c r="AH189" i="53"/>
  <c r="AC189" i="53"/>
  <c r="AB189" i="53"/>
  <c r="AA189" i="53"/>
  <c r="X189" i="53"/>
  <c r="W189" i="53"/>
  <c r="V189" i="53"/>
  <c r="O189" i="53"/>
  <c r="BP188" i="53"/>
  <c r="BJ188" i="53"/>
  <c r="BF188" i="53"/>
  <c r="BE188" i="53"/>
  <c r="BB188" i="53"/>
  <c r="AT188" i="53"/>
  <c r="AS188" i="53"/>
  <c r="AQ188" i="53"/>
  <c r="AU188" i="53" s="1"/>
  <c r="AW188" i="53" s="1"/>
  <c r="AN188" i="53"/>
  <c r="AM188" i="53"/>
  <c r="AK188" i="53"/>
  <c r="AO188" i="53" s="1"/>
  <c r="AH188" i="53"/>
  <c r="AD188" i="53"/>
  <c r="AB188" i="53"/>
  <c r="AA188" i="53"/>
  <c r="Z188" i="53"/>
  <c r="X188" i="53"/>
  <c r="W188" i="53"/>
  <c r="V188" i="53"/>
  <c r="BG188" i="53" s="1"/>
  <c r="O188" i="53"/>
  <c r="AC188" i="53" s="1"/>
  <c r="BP187" i="53"/>
  <c r="BK187" i="53"/>
  <c r="BF187" i="53"/>
  <c r="BE187" i="53"/>
  <c r="BB187" i="53"/>
  <c r="AT187" i="53"/>
  <c r="AS187" i="53"/>
  <c r="AU187" i="53" s="1"/>
  <c r="AQ187" i="53"/>
  <c r="AM187" i="53"/>
  <c r="AK187" i="53"/>
  <c r="AO187" i="53" s="1"/>
  <c r="AH187" i="53"/>
  <c r="AD187" i="53"/>
  <c r="AB187" i="53"/>
  <c r="Z187" i="53"/>
  <c r="X187" i="53"/>
  <c r="W187" i="53"/>
  <c r="V187" i="53"/>
  <c r="BG187" i="53" s="1"/>
  <c r="O187" i="53"/>
  <c r="BJ187" i="53" s="1"/>
  <c r="BP186" i="53"/>
  <c r="BF186" i="53"/>
  <c r="BE186" i="53"/>
  <c r="BB186" i="53"/>
  <c r="AT186" i="53"/>
  <c r="AS186" i="53"/>
  <c r="AQ186" i="53"/>
  <c r="AN186" i="53"/>
  <c r="AV186" i="53" s="1"/>
  <c r="AM186" i="53"/>
  <c r="AK186" i="53"/>
  <c r="AO186" i="53" s="1"/>
  <c r="AH186" i="53"/>
  <c r="X186" i="53"/>
  <c r="BG186" i="53" s="1"/>
  <c r="W186" i="53"/>
  <c r="V186" i="53"/>
  <c r="BK186" i="53" s="1"/>
  <c r="O186" i="53"/>
  <c r="AC186" i="53" s="1"/>
  <c r="BP185" i="53"/>
  <c r="BF185" i="53"/>
  <c r="BE185" i="53"/>
  <c r="BB185" i="53"/>
  <c r="AT185" i="53"/>
  <c r="AS185" i="53"/>
  <c r="AQ185" i="53"/>
  <c r="AN185" i="53"/>
  <c r="AV185" i="53" s="1"/>
  <c r="AM185" i="53"/>
  <c r="AK185" i="53"/>
  <c r="AO185" i="53" s="1"/>
  <c r="AH185" i="53"/>
  <c r="X185" i="53"/>
  <c r="BG185" i="53" s="1"/>
  <c r="W185" i="53"/>
  <c r="V185" i="53"/>
  <c r="BK185" i="53" s="1"/>
  <c r="O185" i="53"/>
  <c r="AC185" i="53" s="1"/>
  <c r="BP184" i="53"/>
  <c r="BF184" i="53"/>
  <c r="BE184" i="53"/>
  <c r="BB184" i="53"/>
  <c r="AV184" i="53"/>
  <c r="AT184" i="53"/>
  <c r="AS184" i="53"/>
  <c r="AQ184" i="53"/>
  <c r="AM184" i="53"/>
  <c r="AK184" i="53"/>
  <c r="AH184" i="53"/>
  <c r="AA184" i="53"/>
  <c r="X184" i="53"/>
  <c r="W184" i="53"/>
  <c r="V184" i="53"/>
  <c r="BG184" i="53" s="1"/>
  <c r="O184" i="53"/>
  <c r="BJ184" i="53" s="1"/>
  <c r="BP183" i="53"/>
  <c r="BJ183" i="53"/>
  <c r="BF183" i="53"/>
  <c r="BE183" i="53"/>
  <c r="BB183" i="53"/>
  <c r="AU183" i="53"/>
  <c r="AT183" i="53"/>
  <c r="AS183" i="53"/>
  <c r="AQ183" i="53"/>
  <c r="AO183" i="53"/>
  <c r="AW183" i="53" s="1"/>
  <c r="AN183" i="53"/>
  <c r="AV183" i="53" s="1"/>
  <c r="AM183" i="53"/>
  <c r="AK183" i="53"/>
  <c r="AH183" i="53"/>
  <c r="AA183" i="53"/>
  <c r="X183" i="53"/>
  <c r="W183" i="53"/>
  <c r="BG183" i="53" s="1"/>
  <c r="V183" i="53"/>
  <c r="BK183" i="53" s="1"/>
  <c r="O183" i="53"/>
  <c r="AD183" i="53" s="1"/>
  <c r="BP182" i="53"/>
  <c r="BG182" i="53"/>
  <c r="BF182" i="53"/>
  <c r="BE182" i="53"/>
  <c r="BB182" i="53"/>
  <c r="AV182" i="53"/>
  <c r="AT182" i="53"/>
  <c r="AS182" i="53"/>
  <c r="AU182" i="53" s="1"/>
  <c r="AQ182" i="53"/>
  <c r="AN182" i="53"/>
  <c r="AM182" i="53"/>
  <c r="AO182" i="53" s="1"/>
  <c r="AK182" i="53"/>
  <c r="AH182" i="53"/>
  <c r="X182" i="53"/>
  <c r="W182" i="53"/>
  <c r="V182" i="53"/>
  <c r="O182" i="53"/>
  <c r="AC182" i="53" s="1"/>
  <c r="BP181" i="53"/>
  <c r="BG181" i="53"/>
  <c r="BF181" i="53"/>
  <c r="BE181" i="53"/>
  <c r="BB181" i="53"/>
  <c r="AV181" i="53"/>
  <c r="AT181" i="53"/>
  <c r="AS181" i="53"/>
  <c r="AU181" i="53" s="1"/>
  <c r="AQ181" i="53"/>
  <c r="AN181" i="53"/>
  <c r="AM181" i="53"/>
  <c r="AO181" i="53" s="1"/>
  <c r="AW181" i="53" s="1"/>
  <c r="AK181" i="53"/>
  <c r="AH181" i="53"/>
  <c r="X181" i="53"/>
  <c r="W181" i="53"/>
  <c r="BK181" i="53" s="1"/>
  <c r="V181" i="53"/>
  <c r="O181" i="53"/>
  <c r="AC181" i="53" s="1"/>
  <c r="BP180" i="53"/>
  <c r="BJ180" i="53"/>
  <c r="BF180" i="53"/>
  <c r="BE180" i="53"/>
  <c r="BB180" i="53"/>
  <c r="AU180" i="53"/>
  <c r="AT180" i="53"/>
  <c r="AS180" i="53"/>
  <c r="AQ180" i="53"/>
  <c r="AO180" i="53"/>
  <c r="AW180" i="53" s="1"/>
  <c r="AN180" i="53"/>
  <c r="AV180" i="53" s="1"/>
  <c r="AM180" i="53"/>
  <c r="AK180" i="53"/>
  <c r="AH180" i="53"/>
  <c r="AA180" i="53"/>
  <c r="X180" i="53"/>
  <c r="W180" i="53"/>
  <c r="BG180" i="53" s="1"/>
  <c r="V180" i="53"/>
  <c r="O180" i="53"/>
  <c r="AD180" i="53" s="1"/>
  <c r="BP179" i="53"/>
  <c r="BP178" i="53" s="1"/>
  <c r="BG179" i="53"/>
  <c r="BF179" i="53"/>
  <c r="BE179" i="53"/>
  <c r="BE178" i="53" s="1"/>
  <c r="BB179" i="53"/>
  <c r="AV179" i="53"/>
  <c r="AT179" i="53"/>
  <c r="AS179" i="53"/>
  <c r="AS178" i="53" s="1"/>
  <c r="AQ179" i="53"/>
  <c r="AQ178" i="53" s="1"/>
  <c r="AN179" i="53"/>
  <c r="AM179" i="53"/>
  <c r="AO179" i="53" s="1"/>
  <c r="AK179" i="53"/>
  <c r="AH179" i="53"/>
  <c r="X179" i="53"/>
  <c r="W179" i="53"/>
  <c r="W178" i="53" s="1"/>
  <c r="V179" i="53"/>
  <c r="O179" i="53"/>
  <c r="AC179" i="53" s="1"/>
  <c r="BO178" i="53"/>
  <c r="BM178" i="53"/>
  <c r="BI178" i="53"/>
  <c r="BF178" i="53"/>
  <c r="BD178" i="53"/>
  <c r="BC178" i="53"/>
  <c r="BB178" i="53"/>
  <c r="BA178" i="53"/>
  <c r="AZ178" i="53"/>
  <c r="AY178" i="53"/>
  <c r="AX178" i="53"/>
  <c r="AT178" i="53"/>
  <c r="AR178" i="53"/>
  <c r="AP178" i="53"/>
  <c r="AJ178" i="53"/>
  <c r="X178" i="53"/>
  <c r="V178" i="53"/>
  <c r="U178" i="53"/>
  <c r="T178" i="53"/>
  <c r="S178" i="53"/>
  <c r="R178" i="53"/>
  <c r="Q178" i="53"/>
  <c r="P178" i="53"/>
  <c r="BP177" i="53"/>
  <c r="BF177" i="53"/>
  <c r="BB177" i="53"/>
  <c r="AV177" i="53"/>
  <c r="AT177" i="53"/>
  <c r="AS177" i="53"/>
  <c r="AU177" i="53" s="1"/>
  <c r="AQ177" i="53"/>
  <c r="AN177" i="53"/>
  <c r="AM177" i="53"/>
  <c r="AO177" i="53" s="1"/>
  <c r="AW177" i="53" s="1"/>
  <c r="AK177" i="53"/>
  <c r="AH177" i="53"/>
  <c r="AD177" i="53"/>
  <c r="AB177" i="53"/>
  <c r="AA177" i="53"/>
  <c r="Z177" i="53"/>
  <c r="X177" i="53"/>
  <c r="W177" i="53"/>
  <c r="V177" i="53"/>
  <c r="BG177" i="53" s="1"/>
  <c r="O177" i="53"/>
  <c r="BJ177" i="53" s="1"/>
  <c r="BP176" i="53"/>
  <c r="BF176" i="53"/>
  <c r="BB176" i="53"/>
  <c r="AV176" i="53"/>
  <c r="AT176" i="53"/>
  <c r="AS176" i="53"/>
  <c r="AU176" i="53" s="1"/>
  <c r="AQ176" i="53"/>
  <c r="AM176" i="53"/>
  <c r="AK176" i="53"/>
  <c r="AO176" i="53" s="1"/>
  <c r="AH176" i="53"/>
  <c r="AD176" i="53"/>
  <c r="AB176" i="53"/>
  <c r="AA176" i="53"/>
  <c r="Z176" i="53"/>
  <c r="X176" i="53"/>
  <c r="W176" i="53"/>
  <c r="V176" i="53"/>
  <c r="BG176" i="53" s="1"/>
  <c r="O176" i="53"/>
  <c r="BJ176" i="53" s="1"/>
  <c r="BP175" i="53"/>
  <c r="BF175" i="53"/>
  <c r="AV175" i="53"/>
  <c r="AT175" i="53"/>
  <c r="AS175" i="53"/>
  <c r="AQ175" i="53"/>
  <c r="AU175" i="53" s="1"/>
  <c r="AN175" i="53"/>
  <c r="AM175" i="53"/>
  <c r="AK175" i="53"/>
  <c r="AO175" i="53" s="1"/>
  <c r="AH175" i="53"/>
  <c r="AA175" i="53"/>
  <c r="X175" i="53"/>
  <c r="W175" i="53"/>
  <c r="V175" i="53"/>
  <c r="BG175" i="53" s="1"/>
  <c r="O175" i="53"/>
  <c r="AD175" i="53" s="1"/>
  <c r="BP174" i="53"/>
  <c r="BF174" i="53"/>
  <c r="AU174" i="53"/>
  <c r="AT174" i="53"/>
  <c r="AS174" i="53"/>
  <c r="AQ174" i="53"/>
  <c r="AO174" i="53"/>
  <c r="AW174" i="53" s="1"/>
  <c r="AN174" i="53"/>
  <c r="AV174" i="53" s="1"/>
  <c r="AM174" i="53"/>
  <c r="AK174" i="53"/>
  <c r="AH174" i="53"/>
  <c r="AA174" i="53"/>
  <c r="X174" i="53"/>
  <c r="W174" i="53"/>
  <c r="BG174" i="53" s="1"/>
  <c r="V174" i="53"/>
  <c r="O174" i="53"/>
  <c r="AD174" i="53" s="1"/>
  <c r="BP173" i="53"/>
  <c r="BF173" i="53"/>
  <c r="BB173" i="53"/>
  <c r="AV173" i="53"/>
  <c r="AT173" i="53"/>
  <c r="AS173" i="53"/>
  <c r="AQ173" i="53"/>
  <c r="AU173" i="53" s="1"/>
  <c r="AN173" i="53"/>
  <c r="AM173" i="53"/>
  <c r="AK173" i="53"/>
  <c r="AO173" i="53" s="1"/>
  <c r="AH173" i="53"/>
  <c r="X173" i="53"/>
  <c r="W173" i="53"/>
  <c r="BG173" i="53" s="1"/>
  <c r="V173" i="53"/>
  <c r="O173" i="53"/>
  <c r="AC173" i="53" s="1"/>
  <c r="BP172" i="53"/>
  <c r="BF172" i="53"/>
  <c r="BB172" i="53"/>
  <c r="AT172" i="53"/>
  <c r="AS172" i="53"/>
  <c r="AQ172" i="53"/>
  <c r="AU172" i="53" s="1"/>
  <c r="AN172" i="53"/>
  <c r="AV172" i="53" s="1"/>
  <c r="AM172" i="53"/>
  <c r="AK172" i="53"/>
  <c r="AO172" i="53" s="1"/>
  <c r="AH172" i="53"/>
  <c r="X172" i="53"/>
  <c r="W172" i="53"/>
  <c r="BG172" i="53" s="1"/>
  <c r="V172" i="53"/>
  <c r="O172" i="53"/>
  <c r="BJ172" i="53" s="1"/>
  <c r="BO171" i="53"/>
  <c r="BK171" i="53"/>
  <c r="BF171" i="53"/>
  <c r="BB171" i="53"/>
  <c r="AT171" i="53"/>
  <c r="AV171" i="53" s="1"/>
  <c r="AS171" i="53"/>
  <c r="AU171" i="53" s="1"/>
  <c r="AQ171" i="53"/>
  <c r="AM171" i="53"/>
  <c r="AK171" i="53"/>
  <c r="AO171" i="53" s="1"/>
  <c r="AH171" i="53"/>
  <c r="AA171" i="53"/>
  <c r="X171" i="53"/>
  <c r="W171" i="53"/>
  <c r="V171" i="53"/>
  <c r="BG171" i="53" s="1"/>
  <c r="O171" i="53"/>
  <c r="AC171" i="53" s="1"/>
  <c r="BP170" i="53"/>
  <c r="BJ170" i="53"/>
  <c r="BF170" i="53"/>
  <c r="AV170" i="53"/>
  <c r="AT170" i="53"/>
  <c r="AS170" i="53"/>
  <c r="AU170" i="53" s="1"/>
  <c r="AQ170" i="53"/>
  <c r="AN170" i="53"/>
  <c r="AM170" i="53"/>
  <c r="AO170" i="53" s="1"/>
  <c r="AW170" i="53" s="1"/>
  <c r="AK170" i="53"/>
  <c r="AH170" i="53"/>
  <c r="AD170" i="53"/>
  <c r="AB170" i="53"/>
  <c r="AA170" i="53"/>
  <c r="Z170" i="53"/>
  <c r="X170" i="53"/>
  <c r="W170" i="53"/>
  <c r="V170" i="53"/>
  <c r="BG170" i="53" s="1"/>
  <c r="O170" i="53"/>
  <c r="AC170" i="53" s="1"/>
  <c r="BP169" i="53"/>
  <c r="BG169" i="53"/>
  <c r="BF169" i="53"/>
  <c r="BB169" i="53"/>
  <c r="AT169" i="53"/>
  <c r="AV169" i="53" s="1"/>
  <c r="AS169" i="53"/>
  <c r="AQ169" i="53"/>
  <c r="AU169" i="53" s="1"/>
  <c r="AM169" i="53"/>
  <c r="AO169" i="53" s="1"/>
  <c r="AK169" i="53"/>
  <c r="AH169" i="53"/>
  <c r="AA169" i="53"/>
  <c r="X169" i="53"/>
  <c r="W169" i="53"/>
  <c r="V169" i="53"/>
  <c r="O169" i="53"/>
  <c r="AC169" i="53" s="1"/>
  <c r="BP168" i="53"/>
  <c r="BF168" i="53"/>
  <c r="AV168" i="53"/>
  <c r="AU168" i="53"/>
  <c r="AT168" i="53"/>
  <c r="AS168" i="53"/>
  <c r="AQ168" i="53"/>
  <c r="AO168" i="53"/>
  <c r="AW168" i="53" s="1"/>
  <c r="AN168" i="53"/>
  <c r="AM168" i="53"/>
  <c r="AK168" i="53"/>
  <c r="AH168" i="53"/>
  <c r="AC168" i="53"/>
  <c r="X168" i="53"/>
  <c r="W168" i="53"/>
  <c r="BG168" i="53" s="1"/>
  <c r="V168" i="53"/>
  <c r="O168" i="53"/>
  <c r="BJ168" i="53" s="1"/>
  <c r="BP167" i="53"/>
  <c r="BF167" i="53"/>
  <c r="AT167" i="53"/>
  <c r="AS167" i="53"/>
  <c r="AQ167" i="53"/>
  <c r="AU167" i="53" s="1"/>
  <c r="AN167" i="53"/>
  <c r="AV167" i="53" s="1"/>
  <c r="AM167" i="53"/>
  <c r="AK167" i="53"/>
  <c r="AO167" i="53" s="1"/>
  <c r="AW167" i="53" s="1"/>
  <c r="AH167" i="53"/>
  <c r="AD167" i="53"/>
  <c r="AB167" i="53"/>
  <c r="Z167" i="53"/>
  <c r="X167" i="53"/>
  <c r="W167" i="53"/>
  <c r="V167" i="53"/>
  <c r="BG167" i="53" s="1"/>
  <c r="O167" i="53"/>
  <c r="BJ167" i="53" s="1"/>
  <c r="BP166" i="53"/>
  <c r="BF166" i="53"/>
  <c r="BB166" i="53"/>
  <c r="AV166" i="53"/>
  <c r="AU166" i="53"/>
  <c r="AT166" i="53"/>
  <c r="AS166" i="53"/>
  <c r="AQ166" i="53"/>
  <c r="AO166" i="53"/>
  <c r="AW166" i="53" s="1"/>
  <c r="AN166" i="53"/>
  <c r="AM166" i="53"/>
  <c r="AK166" i="53"/>
  <c r="AH166" i="53"/>
  <c r="AC166" i="53"/>
  <c r="X166" i="53"/>
  <c r="W166" i="53"/>
  <c r="BG166" i="53" s="1"/>
  <c r="V166" i="53"/>
  <c r="O166" i="53"/>
  <c r="BP165" i="53"/>
  <c r="BF165" i="53"/>
  <c r="BB165" i="53"/>
  <c r="AV165" i="53"/>
  <c r="AT165" i="53"/>
  <c r="AS165" i="53"/>
  <c r="AQ165" i="53"/>
  <c r="AU165" i="53" s="1"/>
  <c r="AM165" i="53"/>
  <c r="AO165" i="53" s="1"/>
  <c r="AW165" i="53" s="1"/>
  <c r="AK165" i="53"/>
  <c r="AH165" i="53"/>
  <c r="X165" i="53"/>
  <c r="W165" i="53"/>
  <c r="BG165" i="53" s="1"/>
  <c r="V165" i="53"/>
  <c r="O165" i="53"/>
  <c r="AC165" i="53" s="1"/>
  <c r="BP164" i="53"/>
  <c r="BJ164" i="53"/>
  <c r="BF164" i="53"/>
  <c r="BB164" i="53"/>
  <c r="AV164" i="53"/>
  <c r="AT164" i="53"/>
  <c r="AS164" i="53"/>
  <c r="AQ164" i="53"/>
  <c r="AU164" i="53" s="1"/>
  <c r="AM164" i="53"/>
  <c r="AK164" i="53"/>
  <c r="AH164" i="53"/>
  <c r="AD164" i="53"/>
  <c r="AB164" i="53"/>
  <c r="AA164" i="53"/>
  <c r="Z164" i="53"/>
  <c r="X164" i="53"/>
  <c r="W164" i="53"/>
  <c r="V164" i="53"/>
  <c r="BK164" i="53" s="1"/>
  <c r="O164" i="53"/>
  <c r="AC164" i="53" s="1"/>
  <c r="BP163" i="53"/>
  <c r="BF163" i="53"/>
  <c r="BF160" i="53" s="1"/>
  <c r="BB163" i="53"/>
  <c r="AU163" i="53"/>
  <c r="AT163" i="53"/>
  <c r="AS163" i="53"/>
  <c r="AS160" i="53" s="1"/>
  <c r="AQ163" i="53"/>
  <c r="AO163" i="53"/>
  <c r="AW163" i="53" s="1"/>
  <c r="AN163" i="53"/>
  <c r="AV163" i="53" s="1"/>
  <c r="AM163" i="53"/>
  <c r="AK163" i="53"/>
  <c r="AH163" i="53"/>
  <c r="AC163" i="53"/>
  <c r="X163" i="53"/>
  <c r="W163" i="53"/>
  <c r="W160" i="53" s="1"/>
  <c r="V163" i="53"/>
  <c r="O163" i="53"/>
  <c r="BP162" i="53"/>
  <c r="BF162" i="53"/>
  <c r="BB162" i="53"/>
  <c r="AT162" i="53"/>
  <c r="AT160" i="53" s="1"/>
  <c r="AS162" i="53"/>
  <c r="AQ162" i="53"/>
  <c r="AU162" i="53" s="1"/>
  <c r="AU160" i="53" s="1"/>
  <c r="AM162" i="53"/>
  <c r="Z162" i="53"/>
  <c r="X162" i="53"/>
  <c r="AA162" i="53" s="1"/>
  <c r="W162" i="53"/>
  <c r="V162" i="53"/>
  <c r="Y162" i="53" s="1"/>
  <c r="BP161" i="53"/>
  <c r="BJ161" i="53"/>
  <c r="BF161" i="53"/>
  <c r="BB161" i="53"/>
  <c r="BB160" i="53" s="1"/>
  <c r="AT161" i="53"/>
  <c r="AS161" i="53"/>
  <c r="AQ161" i="53"/>
  <c r="AU161" i="53" s="1"/>
  <c r="AN161" i="53"/>
  <c r="AV161" i="53" s="1"/>
  <c r="AM161" i="53"/>
  <c r="AK161" i="53"/>
  <c r="AO161" i="53" s="1"/>
  <c r="AW161" i="53" s="1"/>
  <c r="AH161" i="53"/>
  <c r="AD161" i="53"/>
  <c r="AB161" i="53"/>
  <c r="Z161" i="53"/>
  <c r="X161" i="53"/>
  <c r="W161" i="53"/>
  <c r="V161" i="53"/>
  <c r="BK161" i="53" s="1"/>
  <c r="O161" i="53"/>
  <c r="AC161" i="53" s="1"/>
  <c r="BM160" i="53"/>
  <c r="BI160" i="53"/>
  <c r="BE160" i="53"/>
  <c r="BD160" i="53"/>
  <c r="BC160" i="53"/>
  <c r="BA160" i="53"/>
  <c r="AZ160" i="53"/>
  <c r="AY160" i="53"/>
  <c r="AX160" i="53"/>
  <c r="AR160" i="53"/>
  <c r="AQ160" i="53"/>
  <c r="AP160" i="53"/>
  <c r="AN160" i="53"/>
  <c r="AL160" i="53"/>
  <c r="X160" i="53"/>
  <c r="U160" i="53"/>
  <c r="T160" i="53"/>
  <c r="S160" i="53"/>
  <c r="R160" i="53"/>
  <c r="Q160" i="53"/>
  <c r="P160" i="53"/>
  <c r="O160" i="53"/>
  <c r="BP159" i="53"/>
  <c r="BF159" i="53"/>
  <c r="BB159" i="53"/>
  <c r="AU159" i="53"/>
  <c r="AT159" i="53"/>
  <c r="AS159" i="53"/>
  <c r="AQ159" i="53"/>
  <c r="AO159" i="53"/>
  <c r="AW159" i="53" s="1"/>
  <c r="AN159" i="53"/>
  <c r="AV159" i="53" s="1"/>
  <c r="AM159" i="53"/>
  <c r="AK159" i="53"/>
  <c r="AH159" i="53"/>
  <c r="AD159" i="53"/>
  <c r="AB159" i="53"/>
  <c r="Z159" i="53"/>
  <c r="X159" i="53"/>
  <c r="W159" i="53"/>
  <c r="V159" i="53"/>
  <c r="BG159" i="53" s="1"/>
  <c r="O159" i="53"/>
  <c r="BJ159" i="53" s="1"/>
  <c r="BP158" i="53"/>
  <c r="BF158" i="53"/>
  <c r="BB158" i="53"/>
  <c r="AU158" i="53"/>
  <c r="AT158" i="53"/>
  <c r="AV158" i="53" s="1"/>
  <c r="AS158" i="53"/>
  <c r="AQ158" i="53"/>
  <c r="AO158" i="53"/>
  <c r="AW158" i="53" s="1"/>
  <c r="AM158" i="53"/>
  <c r="AK158" i="53"/>
  <c r="AH158" i="53"/>
  <c r="AD158" i="53"/>
  <c r="AB158" i="53"/>
  <c r="Z158" i="53"/>
  <c r="X158" i="53"/>
  <c r="W158" i="53"/>
  <c r="V158" i="53"/>
  <c r="BG158" i="53" s="1"/>
  <c r="O158" i="53"/>
  <c r="BJ158" i="53" s="1"/>
  <c r="BP157" i="53"/>
  <c r="BG157" i="53"/>
  <c r="BF157" i="53"/>
  <c r="BB157" i="53"/>
  <c r="AV157" i="53"/>
  <c r="AT157" i="53"/>
  <c r="AS157" i="53"/>
  <c r="AU157" i="53" s="1"/>
  <c r="AQ157" i="53"/>
  <c r="AN157" i="53"/>
  <c r="AM157" i="53"/>
  <c r="AO157" i="53" s="1"/>
  <c r="AW157" i="53" s="1"/>
  <c r="AK157" i="53"/>
  <c r="AH157" i="53"/>
  <c r="X157" i="53"/>
  <c r="W157" i="53"/>
  <c r="BK157" i="53" s="1"/>
  <c r="V157" i="53"/>
  <c r="O157" i="53"/>
  <c r="AC157" i="53" s="1"/>
  <c r="BP156" i="53"/>
  <c r="BJ156" i="53"/>
  <c r="BG156" i="53"/>
  <c r="BF156" i="53"/>
  <c r="BB156" i="53"/>
  <c r="AV156" i="53"/>
  <c r="AT156" i="53"/>
  <c r="AS156" i="53"/>
  <c r="AQ156" i="53"/>
  <c r="AU156" i="53" s="1"/>
  <c r="AN156" i="53"/>
  <c r="AM156" i="53"/>
  <c r="AK156" i="53"/>
  <c r="AO156" i="53" s="1"/>
  <c r="AW156" i="53" s="1"/>
  <c r="AH156" i="53"/>
  <c r="AD156" i="53"/>
  <c r="AB156" i="53"/>
  <c r="AA156" i="53"/>
  <c r="Z156" i="53"/>
  <c r="X156" i="53"/>
  <c r="W156" i="53"/>
  <c r="V156" i="53"/>
  <c r="BK156" i="53" s="1"/>
  <c r="O156" i="53"/>
  <c r="AC156" i="53" s="1"/>
  <c r="BP155" i="53"/>
  <c r="BF155" i="53"/>
  <c r="BE155" i="53"/>
  <c r="BB155" i="53"/>
  <c r="AV155" i="53"/>
  <c r="AT155" i="53"/>
  <c r="AS155" i="53"/>
  <c r="AQ155" i="53"/>
  <c r="AU155" i="53" s="1"/>
  <c r="AN155" i="53"/>
  <c r="AM155" i="53"/>
  <c r="AK155" i="53"/>
  <c r="AO155" i="53" s="1"/>
  <c r="AW155" i="53" s="1"/>
  <c r="AH155" i="53"/>
  <c r="AA155" i="53"/>
  <c r="X155" i="53"/>
  <c r="W155" i="53"/>
  <c r="BK155" i="53" s="1"/>
  <c r="BK151" i="53" s="1"/>
  <c r="V155" i="53"/>
  <c r="BG155" i="53" s="1"/>
  <c r="O155" i="53"/>
  <c r="BJ155" i="53" s="1"/>
  <c r="BP154" i="53"/>
  <c r="BJ154" i="53"/>
  <c r="BG154" i="53"/>
  <c r="BF154" i="53"/>
  <c r="BB154" i="53"/>
  <c r="AV154" i="53"/>
  <c r="AT154" i="53"/>
  <c r="AS154" i="53"/>
  <c r="AQ154" i="53"/>
  <c r="AU154" i="53" s="1"/>
  <c r="AN154" i="53"/>
  <c r="AM154" i="53"/>
  <c r="AK154" i="53"/>
  <c r="AO154" i="53" s="1"/>
  <c r="AW154" i="53" s="1"/>
  <c r="AH154" i="53"/>
  <c r="AD154" i="53"/>
  <c r="AB154" i="53"/>
  <c r="AA154" i="53"/>
  <c r="Z154" i="53"/>
  <c r="X154" i="53"/>
  <c r="W154" i="53"/>
  <c r="V154" i="53"/>
  <c r="O154" i="53"/>
  <c r="AC154" i="53" s="1"/>
  <c r="BP153" i="53"/>
  <c r="BP151" i="53" s="1"/>
  <c r="BF153" i="53"/>
  <c r="BB153" i="53"/>
  <c r="AV153" i="53"/>
  <c r="AT153" i="53"/>
  <c r="AS153" i="53"/>
  <c r="AS151" i="53" s="1"/>
  <c r="AQ153" i="53"/>
  <c r="AN153" i="53"/>
  <c r="AM153" i="53"/>
  <c r="AO153" i="53" s="1"/>
  <c r="AK153" i="53"/>
  <c r="AH153" i="53"/>
  <c r="X153" i="53"/>
  <c r="W153" i="53"/>
  <c r="V153" i="53"/>
  <c r="O153" i="53"/>
  <c r="BJ153" i="53" s="1"/>
  <c r="BP152" i="53"/>
  <c r="BG152" i="53"/>
  <c r="BG151" i="53" s="1"/>
  <c r="BF152" i="53"/>
  <c r="BB152" i="53"/>
  <c r="AT152" i="53"/>
  <c r="AV152" i="53" s="1"/>
  <c r="AS152" i="53"/>
  <c r="AQ152" i="53"/>
  <c r="AU152" i="53" s="1"/>
  <c r="AM152" i="53"/>
  <c r="AM151" i="53" s="1"/>
  <c r="AK152" i="53"/>
  <c r="AO152" i="53" s="1"/>
  <c r="AH152" i="53"/>
  <c r="X152" i="53"/>
  <c r="W152" i="53"/>
  <c r="W151" i="53" s="1"/>
  <c r="V152" i="53"/>
  <c r="O152" i="53"/>
  <c r="BJ152" i="53" s="1"/>
  <c r="BO151" i="53"/>
  <c r="BM151" i="53"/>
  <c r="BI151" i="53"/>
  <c r="BF151" i="53"/>
  <c r="BE151" i="53"/>
  <c r="BD151" i="53"/>
  <c r="BC151" i="53"/>
  <c r="BB151" i="53"/>
  <c r="BA151" i="53"/>
  <c r="AZ151" i="53"/>
  <c r="AY151" i="53"/>
  <c r="AX151" i="53"/>
  <c r="AT151" i="53"/>
  <c r="AR151" i="53"/>
  <c r="AP151" i="53"/>
  <c r="AN151" i="53"/>
  <c r="AL151" i="53"/>
  <c r="AJ151" i="53"/>
  <c r="AH151" i="53"/>
  <c r="X151" i="53"/>
  <c r="V151" i="53"/>
  <c r="U151" i="53"/>
  <c r="T151" i="53"/>
  <c r="S151" i="53"/>
  <c r="R151" i="53"/>
  <c r="Q151" i="53"/>
  <c r="P151" i="53"/>
  <c r="BP150" i="53"/>
  <c r="BK150" i="53"/>
  <c r="BF150" i="53"/>
  <c r="BB150" i="53"/>
  <c r="AT150" i="53"/>
  <c r="AS150" i="53"/>
  <c r="AQ150" i="53"/>
  <c r="AU150" i="53" s="1"/>
  <c r="AN150" i="53"/>
  <c r="AV150" i="53" s="1"/>
  <c r="AM150" i="53"/>
  <c r="AK150" i="53"/>
  <c r="AO150" i="53" s="1"/>
  <c r="AH150" i="53"/>
  <c r="X150" i="53"/>
  <c r="W150" i="53"/>
  <c r="V150" i="53"/>
  <c r="O150" i="53"/>
  <c r="AC150" i="53" s="1"/>
  <c r="BP149" i="53"/>
  <c r="BF149" i="53"/>
  <c r="AT149" i="53"/>
  <c r="AV149" i="53" s="1"/>
  <c r="AS149" i="53"/>
  <c r="AQ149" i="53"/>
  <c r="AU149" i="53" s="1"/>
  <c r="AM149" i="53"/>
  <c r="AK149" i="53"/>
  <c r="AO149" i="53" s="1"/>
  <c r="AW149" i="53" s="1"/>
  <c r="AH149" i="53"/>
  <c r="X149" i="53"/>
  <c r="W149" i="53"/>
  <c r="BK149" i="53" s="1"/>
  <c r="V149" i="53"/>
  <c r="BG149" i="53" s="1"/>
  <c r="O149" i="53"/>
  <c r="AC149" i="53" s="1"/>
  <c r="BP148" i="53"/>
  <c r="BF148" i="53"/>
  <c r="AU148" i="53"/>
  <c r="AT148" i="53"/>
  <c r="AS148" i="53"/>
  <c r="AQ148" i="53"/>
  <c r="AO148" i="53"/>
  <c r="AW148" i="53" s="1"/>
  <c r="AN148" i="53"/>
  <c r="AV148" i="53" s="1"/>
  <c r="AM148" i="53"/>
  <c r="AK148" i="53"/>
  <c r="AH148" i="53"/>
  <c r="AA148" i="53"/>
  <c r="X148" i="53"/>
  <c r="W148" i="53"/>
  <c r="BG148" i="53" s="1"/>
  <c r="V148" i="53"/>
  <c r="BK148" i="53" s="1"/>
  <c r="O148" i="53"/>
  <c r="AD148" i="53" s="1"/>
  <c r="BP147" i="53"/>
  <c r="BF147" i="53"/>
  <c r="BB147" i="53"/>
  <c r="AV147" i="53"/>
  <c r="AT147" i="53"/>
  <c r="AS147" i="53"/>
  <c r="AU147" i="53" s="1"/>
  <c r="AQ147" i="53"/>
  <c r="AM147" i="53"/>
  <c r="AK147" i="53"/>
  <c r="AO147" i="53" s="1"/>
  <c r="AH147" i="53"/>
  <c r="AD147" i="53"/>
  <c r="AB147" i="53"/>
  <c r="AA147" i="53"/>
  <c r="Z147" i="53"/>
  <c r="X147" i="53"/>
  <c r="W147" i="53"/>
  <c r="V147" i="53"/>
  <c r="BG147" i="53" s="1"/>
  <c r="O147" i="53"/>
  <c r="AC147" i="53" s="1"/>
  <c r="BP146" i="53"/>
  <c r="BF146" i="53"/>
  <c r="BB146" i="53"/>
  <c r="AU146" i="53"/>
  <c r="AT146" i="53"/>
  <c r="AS146" i="53"/>
  <c r="AQ146" i="53"/>
  <c r="AO146" i="53"/>
  <c r="AW146" i="53" s="1"/>
  <c r="AN146" i="53"/>
  <c r="AV146" i="53" s="1"/>
  <c r="AM146" i="53"/>
  <c r="AK146" i="53"/>
  <c r="AH146" i="53"/>
  <c r="AA146" i="53"/>
  <c r="X146" i="53"/>
  <c r="W146" i="53"/>
  <c r="BK146" i="53" s="1"/>
  <c r="V146" i="53"/>
  <c r="BG146" i="53" s="1"/>
  <c r="O146" i="53"/>
  <c r="BJ146" i="53" s="1"/>
  <c r="BP145" i="53"/>
  <c r="BJ145" i="53"/>
  <c r="BF145" i="53"/>
  <c r="BB145" i="53"/>
  <c r="AT145" i="53"/>
  <c r="AS145" i="53"/>
  <c r="AQ145" i="53"/>
  <c r="AU145" i="53" s="1"/>
  <c r="AN145" i="53"/>
  <c r="AV145" i="53" s="1"/>
  <c r="AM145" i="53"/>
  <c r="AK145" i="53"/>
  <c r="AO145" i="53" s="1"/>
  <c r="AH145" i="53"/>
  <c r="AD145" i="53"/>
  <c r="AB145" i="53"/>
  <c r="Z145" i="53"/>
  <c r="X145" i="53"/>
  <c r="W145" i="53"/>
  <c r="V145" i="53"/>
  <c r="BG145" i="53" s="1"/>
  <c r="O145" i="53"/>
  <c r="BP144" i="53"/>
  <c r="BF144" i="53"/>
  <c r="BB144" i="53"/>
  <c r="AU144" i="53"/>
  <c r="AT144" i="53"/>
  <c r="AV144" i="53" s="1"/>
  <c r="AS144" i="53"/>
  <c r="AQ144" i="53"/>
  <c r="AO144" i="53"/>
  <c r="AW144" i="53" s="1"/>
  <c r="AM144" i="53"/>
  <c r="AK144" i="53"/>
  <c r="AH144" i="53"/>
  <c r="AD144" i="53"/>
  <c r="AB144" i="53"/>
  <c r="Z144" i="53"/>
  <c r="X144" i="53"/>
  <c r="W144" i="53"/>
  <c r="V144" i="53"/>
  <c r="BG144" i="53" s="1"/>
  <c r="BH144" i="53" s="1"/>
  <c r="O144" i="53"/>
  <c r="BJ144" i="53" s="1"/>
  <c r="BP143" i="53"/>
  <c r="BF143" i="53"/>
  <c r="AT143" i="53"/>
  <c r="AV143" i="53" s="1"/>
  <c r="AS143" i="53"/>
  <c r="AQ143" i="53"/>
  <c r="AU143" i="53" s="1"/>
  <c r="AM143" i="53"/>
  <c r="AK143" i="53"/>
  <c r="AO143" i="53" s="1"/>
  <c r="AW143" i="53" s="1"/>
  <c r="AH143" i="53"/>
  <c r="X143" i="53"/>
  <c r="W143" i="53"/>
  <c r="V143" i="53"/>
  <c r="BG143" i="53" s="1"/>
  <c r="O143" i="53"/>
  <c r="AC143" i="53" s="1"/>
  <c r="BP142" i="53"/>
  <c r="BF142" i="53"/>
  <c r="BB142" i="53"/>
  <c r="AT142" i="53"/>
  <c r="AV142" i="53" s="1"/>
  <c r="AS142" i="53"/>
  <c r="AQ142" i="53"/>
  <c r="AU142" i="53" s="1"/>
  <c r="AM142" i="53"/>
  <c r="AK142" i="53"/>
  <c r="AO142" i="53" s="1"/>
  <c r="AW142" i="53" s="1"/>
  <c r="AH142" i="53"/>
  <c r="X142" i="53"/>
  <c r="W142" i="53"/>
  <c r="BG142" i="53" s="1"/>
  <c r="V142" i="53"/>
  <c r="O142" i="53"/>
  <c r="BJ142" i="53" s="1"/>
  <c r="BP141" i="53"/>
  <c r="BF141" i="53"/>
  <c r="BB141" i="53"/>
  <c r="AT141" i="53"/>
  <c r="AV141" i="53" s="1"/>
  <c r="AS141" i="53"/>
  <c r="AQ141" i="53"/>
  <c r="AU141" i="53" s="1"/>
  <c r="AM141" i="53"/>
  <c r="AK141" i="53"/>
  <c r="AO141" i="53" s="1"/>
  <c r="AH141" i="53"/>
  <c r="X141" i="53"/>
  <c r="W141" i="53"/>
  <c r="BG141" i="53" s="1"/>
  <c r="V141" i="53"/>
  <c r="O141" i="53"/>
  <c r="BJ141" i="53" s="1"/>
  <c r="BP140" i="53"/>
  <c r="BF140" i="53"/>
  <c r="AU140" i="53"/>
  <c r="AT140" i="53"/>
  <c r="AS140" i="53"/>
  <c r="AQ140" i="53"/>
  <c r="AO140" i="53"/>
  <c r="AW140" i="53" s="1"/>
  <c r="AN140" i="53"/>
  <c r="AV140" i="53" s="1"/>
  <c r="AM140" i="53"/>
  <c r="AK140" i="53"/>
  <c r="AH140" i="53"/>
  <c r="AA140" i="53"/>
  <c r="X140" i="53"/>
  <c r="W140" i="53"/>
  <c r="BG140" i="53" s="1"/>
  <c r="V140" i="53"/>
  <c r="BK140" i="53" s="1"/>
  <c r="O140" i="53"/>
  <c r="AD140" i="53" s="1"/>
  <c r="BP139" i="53"/>
  <c r="BJ139" i="53"/>
  <c r="BF139" i="53"/>
  <c r="BB139" i="53"/>
  <c r="AT139" i="53"/>
  <c r="AS139" i="53"/>
  <c r="AQ139" i="53"/>
  <c r="AU139" i="53" s="1"/>
  <c r="AN139" i="53"/>
  <c r="AV139" i="53" s="1"/>
  <c r="AM139" i="53"/>
  <c r="AK139" i="53"/>
  <c r="AO139" i="53" s="1"/>
  <c r="AH139" i="53"/>
  <c r="AD139" i="53"/>
  <c r="AB139" i="53"/>
  <c r="Z139" i="53"/>
  <c r="X139" i="53"/>
  <c r="W139" i="53"/>
  <c r="V139" i="53"/>
  <c r="BG139" i="53" s="1"/>
  <c r="O139" i="53"/>
  <c r="BP138" i="53"/>
  <c r="BF138" i="53"/>
  <c r="BB138" i="53"/>
  <c r="AV138" i="53"/>
  <c r="AT138" i="53"/>
  <c r="AS138" i="53"/>
  <c r="AU138" i="53" s="1"/>
  <c r="AQ138" i="53"/>
  <c r="AN138" i="53"/>
  <c r="AM138" i="53"/>
  <c r="AO138" i="53" s="1"/>
  <c r="AW138" i="53" s="1"/>
  <c r="AK138" i="53"/>
  <c r="AH138" i="53"/>
  <c r="X138" i="53"/>
  <c r="W138" i="53"/>
  <c r="BG138" i="53" s="1"/>
  <c r="V138" i="53"/>
  <c r="O138" i="53"/>
  <c r="BH138" i="53" s="1"/>
  <c r="BP137" i="53"/>
  <c r="BJ137" i="53"/>
  <c r="BF137" i="53"/>
  <c r="BB137" i="53"/>
  <c r="AV137" i="53"/>
  <c r="AT137" i="53"/>
  <c r="AS137" i="53"/>
  <c r="AQ137" i="53"/>
  <c r="AU137" i="53" s="1"/>
  <c r="AN137" i="53"/>
  <c r="AM137" i="53"/>
  <c r="AK137" i="53"/>
  <c r="AO137" i="53" s="1"/>
  <c r="AH137" i="53"/>
  <c r="AD137" i="53"/>
  <c r="AB137" i="53"/>
  <c r="AA137" i="53"/>
  <c r="Z137" i="53"/>
  <c r="X137" i="53"/>
  <c r="BG137" i="53" s="1"/>
  <c r="W137" i="53"/>
  <c r="V137" i="53"/>
  <c r="BK137" i="53" s="1"/>
  <c r="O137" i="53"/>
  <c r="BH137" i="53" s="1"/>
  <c r="BP136" i="53"/>
  <c r="BF136" i="53"/>
  <c r="AV136" i="53"/>
  <c r="AT136" i="53"/>
  <c r="AS136" i="53"/>
  <c r="AQ136" i="53"/>
  <c r="AU136" i="53" s="1"/>
  <c r="AN136" i="53"/>
  <c r="AM136" i="53"/>
  <c r="AK136" i="53"/>
  <c r="AO136" i="53" s="1"/>
  <c r="AH136" i="53"/>
  <c r="AD136" i="53"/>
  <c r="AB136" i="53"/>
  <c r="AA136" i="53"/>
  <c r="Z136" i="53"/>
  <c r="X136" i="53"/>
  <c r="W136" i="53"/>
  <c r="V136" i="53"/>
  <c r="BG136" i="53" s="1"/>
  <c r="BH136" i="53" s="1"/>
  <c r="O136" i="53"/>
  <c r="BJ136" i="53" s="1"/>
  <c r="BP135" i="53"/>
  <c r="BF135" i="53"/>
  <c r="AV135" i="53"/>
  <c r="AT135" i="53"/>
  <c r="AS135" i="53"/>
  <c r="AQ135" i="53"/>
  <c r="AU135" i="53" s="1"/>
  <c r="AN135" i="53"/>
  <c r="AM135" i="53"/>
  <c r="AK135" i="53"/>
  <c r="AO135" i="53" s="1"/>
  <c r="AH135" i="53"/>
  <c r="AD135" i="53"/>
  <c r="AB135" i="53"/>
  <c r="AA135" i="53"/>
  <c r="Z135" i="53"/>
  <c r="X135" i="53"/>
  <c r="W135" i="53"/>
  <c r="V135" i="53"/>
  <c r="BG135" i="53" s="1"/>
  <c r="BH135" i="53" s="1"/>
  <c r="O135" i="53"/>
  <c r="BJ135" i="53" s="1"/>
  <c r="BP134" i="53"/>
  <c r="BF134" i="53"/>
  <c r="AV134" i="53"/>
  <c r="AT134" i="53"/>
  <c r="AS134" i="53"/>
  <c r="AQ134" i="53"/>
  <c r="AU134" i="53" s="1"/>
  <c r="AN134" i="53"/>
  <c r="AM134" i="53"/>
  <c r="AK134" i="53"/>
  <c r="AO134" i="53" s="1"/>
  <c r="AH134" i="53"/>
  <c r="AD134" i="53"/>
  <c r="AB134" i="53"/>
  <c r="AA134" i="53"/>
  <c r="Z134" i="53"/>
  <c r="X134" i="53"/>
  <c r="W134" i="53"/>
  <c r="V134" i="53"/>
  <c r="BG134" i="53" s="1"/>
  <c r="BH134" i="53" s="1"/>
  <c r="O134" i="53"/>
  <c r="BJ134" i="53" s="1"/>
  <c r="BP133" i="53"/>
  <c r="BF133" i="53"/>
  <c r="AT133" i="53"/>
  <c r="AS133" i="53"/>
  <c r="AQ133" i="53"/>
  <c r="AU133" i="53" s="1"/>
  <c r="AN133" i="53"/>
  <c r="AV133" i="53" s="1"/>
  <c r="AM133" i="53"/>
  <c r="AK133" i="53"/>
  <c r="AO133" i="53" s="1"/>
  <c r="AW133" i="53" s="1"/>
  <c r="AH133" i="53"/>
  <c r="AD133" i="53"/>
  <c r="AB133" i="53"/>
  <c r="Z133" i="53"/>
  <c r="X133" i="53"/>
  <c r="W133" i="53"/>
  <c r="V133" i="53"/>
  <c r="BK133" i="53" s="1"/>
  <c r="O133" i="53"/>
  <c r="BJ133" i="53" s="1"/>
  <c r="BP132" i="53"/>
  <c r="BF132" i="53"/>
  <c r="BB132" i="53"/>
  <c r="AU132" i="53"/>
  <c r="AT132" i="53"/>
  <c r="AS132" i="53"/>
  <c r="AQ132" i="53"/>
  <c r="AO132" i="53"/>
  <c r="AW132" i="53" s="1"/>
  <c r="AN132" i="53"/>
  <c r="AV132" i="53" s="1"/>
  <c r="AM132" i="53"/>
  <c r="AK132" i="53"/>
  <c r="AH132" i="53"/>
  <c r="AA132" i="53"/>
  <c r="X132" i="53"/>
  <c r="W132" i="53"/>
  <c r="V132" i="53"/>
  <c r="BG132" i="53" s="1"/>
  <c r="O132" i="53"/>
  <c r="BJ132" i="53" s="1"/>
  <c r="BP131" i="53"/>
  <c r="BJ131" i="53"/>
  <c r="BF131" i="53"/>
  <c r="BB131" i="53"/>
  <c r="AV131" i="53"/>
  <c r="AT131" i="53"/>
  <c r="AS131" i="53"/>
  <c r="AQ131" i="53"/>
  <c r="AU131" i="53" s="1"/>
  <c r="AN131" i="53"/>
  <c r="AM131" i="53"/>
  <c r="AK131" i="53"/>
  <c r="AO131" i="53" s="1"/>
  <c r="AW131" i="53" s="1"/>
  <c r="AH131" i="53"/>
  <c r="AD131" i="53"/>
  <c r="AB131" i="53"/>
  <c r="AA131" i="53"/>
  <c r="Z131" i="53"/>
  <c r="X131" i="53"/>
  <c r="BG131" i="53" s="1"/>
  <c r="W131" i="53"/>
  <c r="V131" i="53"/>
  <c r="O131" i="53"/>
  <c r="AC131" i="53" s="1"/>
  <c r="BP130" i="53"/>
  <c r="BF130" i="53"/>
  <c r="BB130" i="53"/>
  <c r="AV130" i="53"/>
  <c r="AT130" i="53"/>
  <c r="AS130" i="53"/>
  <c r="AU130" i="53" s="1"/>
  <c r="AQ130" i="53"/>
  <c r="AN130" i="53"/>
  <c r="AM130" i="53"/>
  <c r="AO130" i="53" s="1"/>
  <c r="AW130" i="53" s="1"/>
  <c r="AK130" i="53"/>
  <c r="AH130" i="53"/>
  <c r="X130" i="53"/>
  <c r="W130" i="53"/>
  <c r="BG130" i="53" s="1"/>
  <c r="V130" i="53"/>
  <c r="O130" i="53"/>
  <c r="AC130" i="53" s="1"/>
  <c r="BP129" i="53"/>
  <c r="BJ129" i="53"/>
  <c r="BF129" i="53"/>
  <c r="BB129" i="53"/>
  <c r="AT129" i="53"/>
  <c r="AS129" i="53"/>
  <c r="AQ129" i="53"/>
  <c r="AU129" i="53" s="1"/>
  <c r="AN129" i="53"/>
  <c r="AV129" i="53" s="1"/>
  <c r="AM129" i="53"/>
  <c r="AK129" i="53"/>
  <c r="AO129" i="53" s="1"/>
  <c r="AW129" i="53" s="1"/>
  <c r="AH129" i="53"/>
  <c r="AD129" i="53"/>
  <c r="AB129" i="53"/>
  <c r="Z129" i="53"/>
  <c r="X129" i="53"/>
  <c r="W129" i="53"/>
  <c r="V129" i="53"/>
  <c r="BG129" i="53" s="1"/>
  <c r="O129" i="53"/>
  <c r="AC129" i="53" s="1"/>
  <c r="BP128" i="53"/>
  <c r="BF128" i="53"/>
  <c r="BB128" i="53"/>
  <c r="AT128" i="53"/>
  <c r="AS128" i="53"/>
  <c r="AQ128" i="53"/>
  <c r="AU128" i="53" s="1"/>
  <c r="AN128" i="53"/>
  <c r="AM128" i="53"/>
  <c r="AK128" i="53"/>
  <c r="AO128" i="53" s="1"/>
  <c r="AH128" i="53"/>
  <c r="AD128" i="53"/>
  <c r="AB128" i="53"/>
  <c r="AA128" i="53"/>
  <c r="Z128" i="53"/>
  <c r="X128" i="53"/>
  <c r="W128" i="53"/>
  <c r="V128" i="53"/>
  <c r="BG128" i="53" s="1"/>
  <c r="BH128" i="53" s="1"/>
  <c r="O128" i="53"/>
  <c r="BJ128" i="53" s="1"/>
  <c r="BP127" i="53"/>
  <c r="BF127" i="53"/>
  <c r="AV127" i="53"/>
  <c r="AT127" i="53"/>
  <c r="AS127" i="53"/>
  <c r="AQ127" i="53"/>
  <c r="AU127" i="53" s="1"/>
  <c r="AN127" i="53"/>
  <c r="AM127" i="53"/>
  <c r="AK127" i="53"/>
  <c r="AO127" i="53" s="1"/>
  <c r="AH127" i="53"/>
  <c r="AD127" i="53"/>
  <c r="AB127" i="53"/>
  <c r="AA127" i="53"/>
  <c r="Z127" i="53"/>
  <c r="X127" i="53"/>
  <c r="W127" i="53"/>
  <c r="V127" i="53"/>
  <c r="BG127" i="53" s="1"/>
  <c r="O127" i="53"/>
  <c r="BJ127" i="53" s="1"/>
  <c r="BP126" i="53"/>
  <c r="BF126" i="53"/>
  <c r="BB126" i="53"/>
  <c r="AV126" i="53"/>
  <c r="AT126" i="53"/>
  <c r="AS126" i="53"/>
  <c r="AU126" i="53" s="1"/>
  <c r="AQ126" i="53"/>
  <c r="AN126" i="53"/>
  <c r="AM126" i="53"/>
  <c r="AO126" i="53" s="1"/>
  <c r="AK126" i="53"/>
  <c r="AH126" i="53"/>
  <c r="X126" i="53"/>
  <c r="W126" i="53"/>
  <c r="BG126" i="53" s="1"/>
  <c r="V126" i="53"/>
  <c r="O126" i="53"/>
  <c r="AC126" i="53" s="1"/>
  <c r="BP125" i="53"/>
  <c r="BJ125" i="53"/>
  <c r="BF125" i="53"/>
  <c r="BB125" i="53"/>
  <c r="AV125" i="53"/>
  <c r="AT125" i="53"/>
  <c r="AS125" i="53"/>
  <c r="AQ125" i="53"/>
  <c r="AU125" i="53" s="1"/>
  <c r="AN125" i="53"/>
  <c r="AM125" i="53"/>
  <c r="AK125" i="53"/>
  <c r="AO125" i="53" s="1"/>
  <c r="AW125" i="53" s="1"/>
  <c r="AH125" i="53"/>
  <c r="AD125" i="53"/>
  <c r="AB125" i="53"/>
  <c r="AA125" i="53"/>
  <c r="Z125" i="53"/>
  <c r="X125" i="53"/>
  <c r="W125" i="53"/>
  <c r="V125" i="53"/>
  <c r="BG125" i="53" s="1"/>
  <c r="O125" i="53"/>
  <c r="AC125" i="53" s="1"/>
  <c r="BP124" i="53"/>
  <c r="BF124" i="53"/>
  <c r="BB124" i="53"/>
  <c r="AV124" i="53"/>
  <c r="AT124" i="53"/>
  <c r="AS124" i="53"/>
  <c r="AU124" i="53" s="1"/>
  <c r="AQ124" i="53"/>
  <c r="AN124" i="53"/>
  <c r="AM124" i="53"/>
  <c r="AO124" i="53" s="1"/>
  <c r="AW124" i="53" s="1"/>
  <c r="AK124" i="53"/>
  <c r="AH124" i="53"/>
  <c r="X124" i="53"/>
  <c r="W124" i="53"/>
  <c r="BG124" i="53" s="1"/>
  <c r="V124" i="53"/>
  <c r="O124" i="53"/>
  <c r="AC124" i="53" s="1"/>
  <c r="BP123" i="53"/>
  <c r="BF123" i="53"/>
  <c r="AU123" i="53"/>
  <c r="AT123" i="53"/>
  <c r="AS123" i="53"/>
  <c r="AQ123" i="53"/>
  <c r="AO123" i="53"/>
  <c r="AW123" i="53" s="1"/>
  <c r="AN123" i="53"/>
  <c r="AV123" i="53" s="1"/>
  <c r="AM123" i="53"/>
  <c r="AK123" i="53"/>
  <c r="AH123" i="53"/>
  <c r="AA123" i="53"/>
  <c r="X123" i="53"/>
  <c r="W123" i="53"/>
  <c r="BG123" i="53" s="1"/>
  <c r="V123" i="53"/>
  <c r="BK123" i="53" s="1"/>
  <c r="O123" i="53"/>
  <c r="AD123" i="53" s="1"/>
  <c r="BP122" i="53"/>
  <c r="BF122" i="53"/>
  <c r="AV122" i="53"/>
  <c r="AT122" i="53"/>
  <c r="AS122" i="53"/>
  <c r="AU122" i="53" s="1"/>
  <c r="AQ122" i="53"/>
  <c r="AN122" i="53"/>
  <c r="AM122" i="53"/>
  <c r="AO122" i="53" s="1"/>
  <c r="AW122" i="53" s="1"/>
  <c r="AK122" i="53"/>
  <c r="AH122" i="53"/>
  <c r="X122" i="53"/>
  <c r="W122" i="53"/>
  <c r="BG122" i="53" s="1"/>
  <c r="V122" i="53"/>
  <c r="BK122" i="53" s="1"/>
  <c r="O122" i="53"/>
  <c r="BJ122" i="53" s="1"/>
  <c r="BP121" i="53"/>
  <c r="BF121" i="53"/>
  <c r="BB121" i="53"/>
  <c r="AV121" i="53"/>
  <c r="AT121" i="53"/>
  <c r="AS121" i="53"/>
  <c r="AU121" i="53" s="1"/>
  <c r="AQ121" i="53"/>
  <c r="AN121" i="53"/>
  <c r="AM121" i="53"/>
  <c r="AO121" i="53" s="1"/>
  <c r="AK121" i="53"/>
  <c r="AH121" i="53"/>
  <c r="X121" i="53"/>
  <c r="W121" i="53"/>
  <c r="BG121" i="53" s="1"/>
  <c r="V121" i="53"/>
  <c r="O121" i="53"/>
  <c r="BP120" i="53"/>
  <c r="BF120" i="53"/>
  <c r="AU120" i="53"/>
  <c r="AT120" i="53"/>
  <c r="AS120" i="53"/>
  <c r="AQ120" i="53"/>
  <c r="AO120" i="53"/>
  <c r="AW120" i="53" s="1"/>
  <c r="AN120" i="53"/>
  <c r="AV120" i="53" s="1"/>
  <c r="AM120" i="53"/>
  <c r="AK120" i="53"/>
  <c r="AH120" i="53"/>
  <c r="AA120" i="53"/>
  <c r="X120" i="53"/>
  <c r="W120" i="53"/>
  <c r="BG120" i="53" s="1"/>
  <c r="V120" i="53"/>
  <c r="BK120" i="53" s="1"/>
  <c r="O120" i="53"/>
  <c r="AD120" i="53" s="1"/>
  <c r="BP119" i="53"/>
  <c r="BF119" i="53"/>
  <c r="AV119" i="53"/>
  <c r="AT119" i="53"/>
  <c r="AS119" i="53"/>
  <c r="AU119" i="53" s="1"/>
  <c r="AQ119" i="53"/>
  <c r="AN119" i="53"/>
  <c r="AM119" i="53"/>
  <c r="AO119" i="53" s="1"/>
  <c r="AK119" i="53"/>
  <c r="AH119" i="53"/>
  <c r="X119" i="53"/>
  <c r="W119" i="53"/>
  <c r="BG119" i="53" s="1"/>
  <c r="V119" i="53"/>
  <c r="BK119" i="53" s="1"/>
  <c r="O119" i="53"/>
  <c r="BJ119" i="53" s="1"/>
  <c r="BP118" i="53"/>
  <c r="BJ118" i="53"/>
  <c r="BF118" i="53"/>
  <c r="BB118" i="53"/>
  <c r="AV118" i="53"/>
  <c r="AT118" i="53"/>
  <c r="AS118" i="53"/>
  <c r="AQ118" i="53"/>
  <c r="AU118" i="53" s="1"/>
  <c r="AN118" i="53"/>
  <c r="AM118" i="53"/>
  <c r="AK118" i="53"/>
  <c r="AO118" i="53" s="1"/>
  <c r="AW118" i="53" s="1"/>
  <c r="AH118" i="53"/>
  <c r="AD118" i="53"/>
  <c r="AB118" i="53"/>
  <c r="AA118" i="53"/>
  <c r="Z118" i="53"/>
  <c r="X118" i="53"/>
  <c r="W118" i="53"/>
  <c r="V118" i="53"/>
  <c r="BG118" i="53" s="1"/>
  <c r="O118" i="53"/>
  <c r="AC118" i="53" s="1"/>
  <c r="BP117" i="53"/>
  <c r="AV117" i="53"/>
  <c r="AT117" i="53"/>
  <c r="AS117" i="53"/>
  <c r="AQ117" i="53"/>
  <c r="AU117" i="53" s="1"/>
  <c r="AN117" i="53"/>
  <c r="AM117" i="53"/>
  <c r="AK117" i="53"/>
  <c r="AO117" i="53" s="1"/>
  <c r="AH117" i="53"/>
  <c r="AD117" i="53"/>
  <c r="AB117" i="53"/>
  <c r="AA117" i="53"/>
  <c r="Z117" i="53"/>
  <c r="X117" i="53"/>
  <c r="W117" i="53"/>
  <c r="V117" i="53"/>
  <c r="BK117" i="53" s="1"/>
  <c r="O117" i="53"/>
  <c r="AC117" i="53" s="1"/>
  <c r="BP116" i="53"/>
  <c r="BF116" i="53"/>
  <c r="BB116" i="53"/>
  <c r="AU116" i="53"/>
  <c r="AT116" i="53"/>
  <c r="AS116" i="53"/>
  <c r="AQ116" i="53"/>
  <c r="AN116" i="53"/>
  <c r="AV116" i="53" s="1"/>
  <c r="AM116" i="53"/>
  <c r="AO116" i="53" s="1"/>
  <c r="AW116" i="53" s="1"/>
  <c r="AK116" i="53"/>
  <c r="AH116" i="53"/>
  <c r="X116" i="53"/>
  <c r="W116" i="53"/>
  <c r="BK116" i="53" s="1"/>
  <c r="V116" i="53"/>
  <c r="O116" i="53"/>
  <c r="AC116" i="53" s="1"/>
  <c r="BP115" i="53"/>
  <c r="BF115" i="53"/>
  <c r="BB115" i="53"/>
  <c r="AW115" i="53"/>
  <c r="AU115" i="53"/>
  <c r="AT115" i="53"/>
  <c r="AV115" i="53" s="1"/>
  <c r="AS115" i="53"/>
  <c r="AQ115" i="53"/>
  <c r="AO115" i="53"/>
  <c r="AM115" i="53"/>
  <c r="AK115" i="53"/>
  <c r="AH115" i="53"/>
  <c r="X115" i="53"/>
  <c r="W115" i="53"/>
  <c r="V115" i="53"/>
  <c r="O115" i="53"/>
  <c r="BP114" i="53"/>
  <c r="BF114" i="53"/>
  <c r="AT114" i="53"/>
  <c r="AS114" i="53"/>
  <c r="AU114" i="53" s="1"/>
  <c r="AQ114" i="53"/>
  <c r="AN114" i="53"/>
  <c r="AV114" i="53" s="1"/>
  <c r="AM114" i="53"/>
  <c r="AO114" i="53" s="1"/>
  <c r="AK114" i="53"/>
  <c r="AH114" i="53"/>
  <c r="X114" i="53"/>
  <c r="W114" i="53"/>
  <c r="BG114" i="53" s="1"/>
  <c r="V114" i="53"/>
  <c r="O114" i="53"/>
  <c r="BJ114" i="53" s="1"/>
  <c r="BP113" i="53"/>
  <c r="BJ113" i="53"/>
  <c r="BF113" i="53"/>
  <c r="BB113" i="53"/>
  <c r="AT113" i="53"/>
  <c r="AS113" i="53"/>
  <c r="AQ113" i="53"/>
  <c r="AU113" i="53" s="1"/>
  <c r="AN113" i="53"/>
  <c r="AV113" i="53" s="1"/>
  <c r="AM113" i="53"/>
  <c r="AK113" i="53"/>
  <c r="AO113" i="53" s="1"/>
  <c r="AW113" i="53" s="1"/>
  <c r="AH113" i="53"/>
  <c r="AC113" i="53"/>
  <c r="AB113" i="53"/>
  <c r="Z113" i="53"/>
  <c r="X113" i="53"/>
  <c r="W113" i="53"/>
  <c r="V113" i="53"/>
  <c r="BG113" i="53" s="1"/>
  <c r="O113" i="53"/>
  <c r="AA113" i="53" s="1"/>
  <c r="BP112" i="53"/>
  <c r="BF112" i="53"/>
  <c r="AT112" i="53"/>
  <c r="AS112" i="53"/>
  <c r="AU112" i="53" s="1"/>
  <c r="AQ112" i="53"/>
  <c r="AN112" i="53"/>
  <c r="AV112" i="53" s="1"/>
  <c r="AM112" i="53"/>
  <c r="AO112" i="53" s="1"/>
  <c r="AK112" i="53"/>
  <c r="AH112" i="53"/>
  <c r="AD112" i="53"/>
  <c r="AB112" i="53"/>
  <c r="AA112" i="53"/>
  <c r="Z112" i="53"/>
  <c r="X112" i="53"/>
  <c r="W112" i="53"/>
  <c r="V112" i="53"/>
  <c r="BK112" i="53" s="1"/>
  <c r="O112" i="53"/>
  <c r="AC112" i="53" s="1"/>
  <c r="BP111" i="53"/>
  <c r="BF111" i="53"/>
  <c r="AV111" i="53"/>
  <c r="AT111" i="53"/>
  <c r="AS111" i="53"/>
  <c r="AQ111" i="53"/>
  <c r="AU111" i="53" s="1"/>
  <c r="AN111" i="53"/>
  <c r="AM111" i="53"/>
  <c r="AK111" i="53"/>
  <c r="AO111" i="53" s="1"/>
  <c r="AW111" i="53" s="1"/>
  <c r="AH111" i="53"/>
  <c r="AD111" i="53"/>
  <c r="AB111" i="53"/>
  <c r="AA111" i="53"/>
  <c r="Z111" i="53"/>
  <c r="X111" i="53"/>
  <c r="W111" i="53"/>
  <c r="V111" i="53"/>
  <c r="BG111" i="53" s="1"/>
  <c r="O111" i="53"/>
  <c r="BJ111" i="53" s="1"/>
  <c r="BP110" i="53"/>
  <c r="BF110" i="53"/>
  <c r="BB110" i="53"/>
  <c r="AT110" i="53"/>
  <c r="AV110" i="53" s="1"/>
  <c r="AS110" i="53"/>
  <c r="AQ110" i="53"/>
  <c r="AU110" i="53" s="1"/>
  <c r="AM110" i="53"/>
  <c r="AO110" i="53" s="1"/>
  <c r="AK110" i="53"/>
  <c r="AH110" i="53"/>
  <c r="X110" i="53"/>
  <c r="W110" i="53"/>
  <c r="BG110" i="53" s="1"/>
  <c r="V110" i="53"/>
  <c r="O110" i="53"/>
  <c r="AA110" i="53" s="1"/>
  <c r="BP109" i="53"/>
  <c r="BF109" i="53"/>
  <c r="AV109" i="53"/>
  <c r="AT109" i="53"/>
  <c r="AS109" i="53"/>
  <c r="AU109" i="53" s="1"/>
  <c r="AQ109" i="53"/>
  <c r="AN109" i="53"/>
  <c r="AM109" i="53"/>
  <c r="AO109" i="53" s="1"/>
  <c r="AK109" i="53"/>
  <c r="AH109" i="53"/>
  <c r="AA109" i="53"/>
  <c r="X109" i="53"/>
  <c r="W109" i="53"/>
  <c r="BG109" i="53" s="1"/>
  <c r="V109" i="53"/>
  <c r="BK109" i="53" s="1"/>
  <c r="O109" i="53"/>
  <c r="BJ109" i="53" s="1"/>
  <c r="BP108" i="53"/>
  <c r="BF108" i="53"/>
  <c r="AT108" i="53"/>
  <c r="AS108" i="53"/>
  <c r="AU108" i="53" s="1"/>
  <c r="AQ108" i="53"/>
  <c r="AN108" i="53"/>
  <c r="AV108" i="53" s="1"/>
  <c r="AM108" i="53"/>
  <c r="AO108" i="53" s="1"/>
  <c r="AW108" i="53" s="1"/>
  <c r="AK108" i="53"/>
  <c r="AH108" i="53"/>
  <c r="X108" i="53"/>
  <c r="W108" i="53"/>
  <c r="BG108" i="53" s="1"/>
  <c r="V108" i="53"/>
  <c r="BK108" i="53" s="1"/>
  <c r="O108" i="53"/>
  <c r="AA108" i="53" s="1"/>
  <c r="BP107" i="53"/>
  <c r="BF107" i="53"/>
  <c r="AV107" i="53"/>
  <c r="AU107" i="53"/>
  <c r="AT107" i="53"/>
  <c r="AS107" i="53"/>
  <c r="AQ107" i="53"/>
  <c r="AO107" i="53"/>
  <c r="AW107" i="53" s="1"/>
  <c r="AN107" i="53"/>
  <c r="AM107" i="53"/>
  <c r="AK107" i="53"/>
  <c r="AH107" i="53"/>
  <c r="AA107" i="53"/>
  <c r="X107" i="53"/>
  <c r="W107" i="53"/>
  <c r="BG107" i="53" s="1"/>
  <c r="V107" i="53"/>
  <c r="BK107" i="53" s="1"/>
  <c r="O107" i="53"/>
  <c r="BJ107" i="53" s="1"/>
  <c r="BP106" i="53"/>
  <c r="BF106" i="53"/>
  <c r="AV106" i="53"/>
  <c r="AU106" i="53"/>
  <c r="AT106" i="53"/>
  <c r="AS106" i="53"/>
  <c r="AQ106" i="53"/>
  <c r="AO106" i="53"/>
  <c r="AW106" i="53" s="1"/>
  <c r="AN106" i="53"/>
  <c r="AM106" i="53"/>
  <c r="AK106" i="53"/>
  <c r="AH106" i="53"/>
  <c r="AA106" i="53"/>
  <c r="X106" i="53"/>
  <c r="W106" i="53"/>
  <c r="BG106" i="53" s="1"/>
  <c r="V106" i="53"/>
  <c r="O106" i="53"/>
  <c r="BJ106" i="53" s="1"/>
  <c r="BP105" i="53"/>
  <c r="BF105" i="53"/>
  <c r="AV105" i="53"/>
  <c r="AU105" i="53"/>
  <c r="AT105" i="53"/>
  <c r="AS105" i="53"/>
  <c r="AQ105" i="53"/>
  <c r="AO105" i="53"/>
  <c r="AW105" i="53" s="1"/>
  <c r="AN105" i="53"/>
  <c r="AM105" i="53"/>
  <c r="AK105" i="53"/>
  <c r="AH105" i="53"/>
  <c r="AA105" i="53"/>
  <c r="X105" i="53"/>
  <c r="W105" i="53"/>
  <c r="BG105" i="53" s="1"/>
  <c r="V105" i="53"/>
  <c r="O105" i="53"/>
  <c r="BJ105" i="53" s="1"/>
  <c r="BP104" i="53"/>
  <c r="BF104" i="53"/>
  <c r="AV104" i="53"/>
  <c r="AU104" i="53"/>
  <c r="AT104" i="53"/>
  <c r="AS104" i="53"/>
  <c r="AQ104" i="53"/>
  <c r="AO104" i="53"/>
  <c r="AW104" i="53" s="1"/>
  <c r="AN104" i="53"/>
  <c r="AM104" i="53"/>
  <c r="AK104" i="53"/>
  <c r="AH104" i="53"/>
  <c r="AA104" i="53"/>
  <c r="X104" i="53"/>
  <c r="W104" i="53"/>
  <c r="BG104" i="53" s="1"/>
  <c r="V104" i="53"/>
  <c r="O104" i="53"/>
  <c r="BJ104" i="53" s="1"/>
  <c r="BP103" i="53"/>
  <c r="BF103" i="53"/>
  <c r="BB103" i="53"/>
  <c r="AV103" i="53"/>
  <c r="AU103" i="53"/>
  <c r="AT103" i="53"/>
  <c r="AS103" i="53"/>
  <c r="AQ103" i="53"/>
  <c r="AO103" i="53"/>
  <c r="AW103" i="53" s="1"/>
  <c r="AM103" i="53"/>
  <c r="AK103" i="53"/>
  <c r="AH103" i="53"/>
  <c r="X103" i="53"/>
  <c r="W103" i="53"/>
  <c r="V103" i="53"/>
  <c r="BG103" i="53" s="1"/>
  <c r="O103" i="53"/>
  <c r="AA103" i="53" s="1"/>
  <c r="BP102" i="53"/>
  <c r="BJ102" i="53"/>
  <c r="BF102" i="53"/>
  <c r="BB102" i="53"/>
  <c r="BB100" i="53" s="1"/>
  <c r="AT102" i="53"/>
  <c r="AV102" i="53" s="1"/>
  <c r="AV100" i="53" s="1"/>
  <c r="AS102" i="53"/>
  <c r="AQ102" i="53"/>
  <c r="AU102" i="53" s="1"/>
  <c r="AM102" i="53"/>
  <c r="AO102" i="53" s="1"/>
  <c r="AW102" i="53" s="1"/>
  <c r="AK102" i="53"/>
  <c r="AH102" i="53"/>
  <c r="AD102" i="53"/>
  <c r="AB102" i="53"/>
  <c r="Z102" i="53"/>
  <c r="X102" i="53"/>
  <c r="W102" i="53"/>
  <c r="V102" i="53"/>
  <c r="BG102" i="53" s="1"/>
  <c r="O102" i="53"/>
  <c r="AC102" i="53" s="1"/>
  <c r="BP101" i="53"/>
  <c r="BP100" i="53" s="1"/>
  <c r="BF101" i="53"/>
  <c r="BF100" i="53" s="1"/>
  <c r="BB101" i="53"/>
  <c r="AT101" i="53"/>
  <c r="AT100" i="53" s="1"/>
  <c r="AS101" i="53"/>
  <c r="AQ101" i="53"/>
  <c r="AU101" i="53" s="1"/>
  <c r="AM101" i="53"/>
  <c r="AK101" i="53"/>
  <c r="AO101" i="53" s="1"/>
  <c r="AH101" i="53"/>
  <c r="AA101" i="53"/>
  <c r="X101" i="53"/>
  <c r="X100" i="53" s="1"/>
  <c r="W101" i="53"/>
  <c r="V101" i="53"/>
  <c r="BG101" i="53" s="1"/>
  <c r="O101" i="53"/>
  <c r="AC101" i="53" s="1"/>
  <c r="BO100" i="53"/>
  <c r="BN100" i="53"/>
  <c r="BM100" i="53"/>
  <c r="BI100" i="53"/>
  <c r="BE100" i="53"/>
  <c r="BD100" i="53"/>
  <c r="BC100" i="53"/>
  <c r="BA100" i="53"/>
  <c r="AZ100" i="53"/>
  <c r="AY100" i="53"/>
  <c r="AX100" i="53"/>
  <c r="AS100" i="53"/>
  <c r="AR100" i="53"/>
  <c r="AQ100" i="53"/>
  <c r="AP100" i="53"/>
  <c r="AM100" i="53"/>
  <c r="AL100" i="53"/>
  <c r="AK100" i="53"/>
  <c r="AJ100" i="53"/>
  <c r="AH100" i="53"/>
  <c r="W100" i="53"/>
  <c r="V100" i="53"/>
  <c r="U100" i="53"/>
  <c r="T100" i="53"/>
  <c r="S100" i="53"/>
  <c r="R100" i="53"/>
  <c r="Q100" i="53"/>
  <c r="P100" i="53"/>
  <c r="O100" i="53"/>
  <c r="BO99" i="53"/>
  <c r="BM99" i="53"/>
  <c r="BI99" i="53"/>
  <c r="BD99" i="53"/>
  <c r="BC99" i="53"/>
  <c r="BA99" i="53"/>
  <c r="AZ99" i="53"/>
  <c r="AY99" i="53"/>
  <c r="AX99" i="53"/>
  <c r="AR99" i="53"/>
  <c r="AP99" i="53"/>
  <c r="AL99" i="53"/>
  <c r="AJ99" i="53"/>
  <c r="U99" i="53"/>
  <c r="T99" i="53"/>
  <c r="S99" i="53"/>
  <c r="R99" i="53"/>
  <c r="Q99" i="53"/>
  <c r="P99" i="53"/>
  <c r="BP98" i="53"/>
  <c r="BF98" i="53"/>
  <c r="BB98" i="53"/>
  <c r="AT98" i="53"/>
  <c r="AS98" i="53"/>
  <c r="AQ98" i="53"/>
  <c r="AU98" i="53" s="1"/>
  <c r="AM98" i="53"/>
  <c r="AO98" i="53" s="1"/>
  <c r="AK98" i="53"/>
  <c r="AH98" i="53"/>
  <c r="X98" i="53"/>
  <c r="W98" i="53"/>
  <c r="V98" i="53"/>
  <c r="BG98" i="53" s="1"/>
  <c r="O98" i="53"/>
  <c r="AA98" i="53" s="1"/>
  <c r="BP97" i="53"/>
  <c r="BJ97" i="53"/>
  <c r="BF97" i="53"/>
  <c r="BB97" i="53"/>
  <c r="AT97" i="53"/>
  <c r="AS97" i="53"/>
  <c r="AQ97" i="53"/>
  <c r="AU97" i="53" s="1"/>
  <c r="AN97" i="53"/>
  <c r="AV97" i="53" s="1"/>
  <c r="AM97" i="53"/>
  <c r="AK97" i="53"/>
  <c r="AO97" i="53" s="1"/>
  <c r="AW97" i="53" s="1"/>
  <c r="AH97" i="53"/>
  <c r="AD97" i="53"/>
  <c r="AB97" i="53"/>
  <c r="AA97" i="53"/>
  <c r="Z97" i="53"/>
  <c r="X97" i="53"/>
  <c r="W97" i="53"/>
  <c r="V97" i="53"/>
  <c r="BG97" i="53" s="1"/>
  <c r="O97" i="53"/>
  <c r="AC97" i="53" s="1"/>
  <c r="BP96" i="53"/>
  <c r="BF96" i="53"/>
  <c r="AT96" i="53"/>
  <c r="AS96" i="53"/>
  <c r="AQ96" i="53"/>
  <c r="AU96" i="53" s="1"/>
  <c r="AN96" i="53"/>
  <c r="AV96" i="53" s="1"/>
  <c r="AM96" i="53"/>
  <c r="AK96" i="53"/>
  <c r="AO96" i="53" s="1"/>
  <c r="AH96" i="53"/>
  <c r="AD96" i="53"/>
  <c r="AB96" i="53"/>
  <c r="AA96" i="53"/>
  <c r="Z96" i="53"/>
  <c r="X96" i="53"/>
  <c r="W96" i="53"/>
  <c r="V96" i="53"/>
  <c r="BG96" i="53" s="1"/>
  <c r="O96" i="53"/>
  <c r="BJ96" i="53" s="1"/>
  <c r="BP95" i="53"/>
  <c r="BF95" i="53"/>
  <c r="BB95" i="53"/>
  <c r="AT95" i="53"/>
  <c r="AS95" i="53"/>
  <c r="AU95" i="53" s="1"/>
  <c r="AQ95" i="53"/>
  <c r="AN95" i="53"/>
  <c r="AV95" i="53" s="1"/>
  <c r="AM95" i="53"/>
  <c r="AO95" i="53" s="1"/>
  <c r="AK95" i="53"/>
  <c r="AH95" i="53"/>
  <c r="X95" i="53"/>
  <c r="W95" i="53"/>
  <c r="BK95" i="53" s="1"/>
  <c r="V95" i="53"/>
  <c r="BG95" i="53" s="1"/>
  <c r="O95" i="53"/>
  <c r="AA95" i="53" s="1"/>
  <c r="BP94" i="53"/>
  <c r="BF94" i="53"/>
  <c r="BB94" i="53"/>
  <c r="AV94" i="53"/>
  <c r="AU94" i="53"/>
  <c r="AT94" i="53"/>
  <c r="AS94" i="53"/>
  <c r="AQ94" i="53"/>
  <c r="AO94" i="53"/>
  <c r="AW94" i="53" s="1"/>
  <c r="AN94" i="53"/>
  <c r="AM94" i="53"/>
  <c r="AK94" i="53"/>
  <c r="AH94" i="53"/>
  <c r="AA94" i="53"/>
  <c r="X94" i="53"/>
  <c r="W94" i="53"/>
  <c r="BG94" i="53" s="1"/>
  <c r="V94" i="53"/>
  <c r="O94" i="53"/>
  <c r="AC94" i="53" s="1"/>
  <c r="BP93" i="53"/>
  <c r="BJ93" i="53"/>
  <c r="BF93" i="53"/>
  <c r="BB93" i="53"/>
  <c r="AV93" i="53"/>
  <c r="AT93" i="53"/>
  <c r="AS93" i="53"/>
  <c r="AQ93" i="53"/>
  <c r="AU93" i="53" s="1"/>
  <c r="AN93" i="53"/>
  <c r="AM93" i="53"/>
  <c r="AK93" i="53"/>
  <c r="AO93" i="53" s="1"/>
  <c r="AH93" i="53"/>
  <c r="AD93" i="53"/>
  <c r="AB93" i="53"/>
  <c r="Z93" i="53"/>
  <c r="X93" i="53"/>
  <c r="BG93" i="53" s="1"/>
  <c r="W93" i="53"/>
  <c r="V93" i="53"/>
  <c r="O93" i="53"/>
  <c r="AC93" i="53" s="1"/>
  <c r="BP92" i="53"/>
  <c r="BF92" i="53"/>
  <c r="BB92" i="53"/>
  <c r="AV92" i="53"/>
  <c r="AU92" i="53"/>
  <c r="AT92" i="53"/>
  <c r="AS92" i="53"/>
  <c r="AQ92" i="53"/>
  <c r="AO92" i="53"/>
  <c r="AW92" i="53" s="1"/>
  <c r="AN92" i="53"/>
  <c r="AM92" i="53"/>
  <c r="AK92" i="53"/>
  <c r="AH92" i="53"/>
  <c r="AA92" i="53"/>
  <c r="X92" i="53"/>
  <c r="W92" i="53"/>
  <c r="BG92" i="53" s="1"/>
  <c r="V92" i="53"/>
  <c r="O92" i="53"/>
  <c r="AC92" i="53" s="1"/>
  <c r="BP91" i="53"/>
  <c r="BF91" i="53"/>
  <c r="BB91" i="53"/>
  <c r="AT91" i="53"/>
  <c r="AS91" i="53"/>
  <c r="AU91" i="53" s="1"/>
  <c r="AQ91" i="53"/>
  <c r="AN91" i="53"/>
  <c r="AV91" i="53" s="1"/>
  <c r="AM91" i="53"/>
  <c r="AO91" i="53" s="1"/>
  <c r="AK91" i="53"/>
  <c r="AH91" i="53"/>
  <c r="X91" i="53"/>
  <c r="W91" i="53"/>
  <c r="V91" i="53"/>
  <c r="BK91" i="53" s="1"/>
  <c r="O91" i="53"/>
  <c r="AA91" i="53" s="1"/>
  <c r="BP90" i="53"/>
  <c r="BJ90" i="53"/>
  <c r="BF90" i="53"/>
  <c r="BB90" i="53"/>
  <c r="AT90" i="53"/>
  <c r="AS90" i="53"/>
  <c r="AQ90" i="53"/>
  <c r="AU90" i="53" s="1"/>
  <c r="AN90" i="53"/>
  <c r="AV90" i="53" s="1"/>
  <c r="AM90" i="53"/>
  <c r="AK90" i="53"/>
  <c r="AO90" i="53" s="1"/>
  <c r="AH90" i="53"/>
  <c r="AD90" i="53"/>
  <c r="AB90" i="53"/>
  <c r="AA90" i="53"/>
  <c r="Z90" i="53"/>
  <c r="X90" i="53"/>
  <c r="W90" i="53"/>
  <c r="V90" i="53"/>
  <c r="BG90" i="53" s="1"/>
  <c r="O90" i="53"/>
  <c r="AC90" i="53" s="1"/>
  <c r="BP89" i="53"/>
  <c r="BF89" i="53"/>
  <c r="BB89" i="53"/>
  <c r="AT89" i="53"/>
  <c r="AS89" i="53"/>
  <c r="AU89" i="53" s="1"/>
  <c r="AQ89" i="53"/>
  <c r="AN89" i="53"/>
  <c r="AV89" i="53" s="1"/>
  <c r="AM89" i="53"/>
  <c r="AO89" i="53" s="1"/>
  <c r="AW89" i="53" s="1"/>
  <c r="AK89" i="53"/>
  <c r="AH89" i="53"/>
  <c r="AD89" i="53"/>
  <c r="AB89" i="53"/>
  <c r="Z89" i="53"/>
  <c r="X89" i="53"/>
  <c r="W89" i="53"/>
  <c r="V89" i="53"/>
  <c r="BK89" i="53" s="1"/>
  <c r="O89" i="53"/>
  <c r="BJ89" i="53" s="1"/>
  <c r="BP88" i="53"/>
  <c r="BF88" i="53"/>
  <c r="BB88" i="53"/>
  <c r="AV88" i="53"/>
  <c r="AU88" i="53"/>
  <c r="AT88" i="53"/>
  <c r="AS88" i="53"/>
  <c r="AQ88" i="53"/>
  <c r="AO88" i="53"/>
  <c r="AW88" i="53" s="1"/>
  <c r="AN88" i="53"/>
  <c r="AM88" i="53"/>
  <c r="AK88" i="53"/>
  <c r="AH88" i="53"/>
  <c r="AD88" i="53"/>
  <c r="AB88" i="53"/>
  <c r="AA88" i="53"/>
  <c r="Z88" i="53"/>
  <c r="X88" i="53"/>
  <c r="W88" i="53"/>
  <c r="V88" i="53"/>
  <c r="BG88" i="53" s="1"/>
  <c r="O88" i="53"/>
  <c r="BJ88" i="53" s="1"/>
  <c r="BP87" i="53"/>
  <c r="BF87" i="53"/>
  <c r="BB87" i="53"/>
  <c r="AT87" i="53"/>
  <c r="AS87" i="53"/>
  <c r="AQ87" i="53"/>
  <c r="AU87" i="53" s="1"/>
  <c r="AN87" i="53"/>
  <c r="AM87" i="53"/>
  <c r="AK87" i="53"/>
  <c r="AO87" i="53" s="1"/>
  <c r="AH87" i="53"/>
  <c r="AD87" i="53"/>
  <c r="AB87" i="53"/>
  <c r="Z87" i="53"/>
  <c r="X87" i="53"/>
  <c r="W87" i="53"/>
  <c r="V87" i="53"/>
  <c r="BK87" i="53" s="1"/>
  <c r="O87" i="53"/>
  <c r="BJ87" i="53" s="1"/>
  <c r="BP86" i="53"/>
  <c r="BF86" i="53"/>
  <c r="BB86" i="53"/>
  <c r="AT86" i="53"/>
  <c r="AS86" i="53"/>
  <c r="AQ86" i="53"/>
  <c r="AU86" i="53" s="1"/>
  <c r="AN86" i="53"/>
  <c r="AM86" i="53"/>
  <c r="AK86" i="53"/>
  <c r="AO86" i="53" s="1"/>
  <c r="AW86" i="53" s="1"/>
  <c r="AH86" i="53"/>
  <c r="AD86" i="53"/>
  <c r="AB86" i="53"/>
  <c r="AA86" i="53"/>
  <c r="Z86" i="53"/>
  <c r="X86" i="53"/>
  <c r="W86" i="53"/>
  <c r="V86" i="53"/>
  <c r="BG86" i="53" s="1"/>
  <c r="BH86" i="53" s="1"/>
  <c r="O86" i="53"/>
  <c r="BJ86" i="53" s="1"/>
  <c r="BP85" i="53"/>
  <c r="BF85" i="53"/>
  <c r="BB85" i="53"/>
  <c r="AT85" i="53"/>
  <c r="AV85" i="53" s="1"/>
  <c r="AS85" i="53"/>
  <c r="AQ85" i="53"/>
  <c r="AU85" i="53" s="1"/>
  <c r="AM85" i="53"/>
  <c r="AO85" i="53" s="1"/>
  <c r="AW85" i="53" s="1"/>
  <c r="AK85" i="53"/>
  <c r="AH85" i="53"/>
  <c r="X85" i="53"/>
  <c r="W85" i="53"/>
  <c r="BG85" i="53" s="1"/>
  <c r="V85" i="53"/>
  <c r="O85" i="53"/>
  <c r="AA85" i="53" s="1"/>
  <c r="BP84" i="53"/>
  <c r="BF84" i="53"/>
  <c r="BB84" i="53"/>
  <c r="AT84" i="53"/>
  <c r="AV84" i="53" s="1"/>
  <c r="AS84" i="53"/>
  <c r="AU84" i="53" s="1"/>
  <c r="AQ84" i="53"/>
  <c r="AM84" i="53"/>
  <c r="AK84" i="53"/>
  <c r="AO84" i="53" s="1"/>
  <c r="AH84" i="53"/>
  <c r="AD84" i="53"/>
  <c r="AB84" i="53"/>
  <c r="Z84" i="53"/>
  <c r="X84" i="53"/>
  <c r="W84" i="53"/>
  <c r="V84" i="53"/>
  <c r="BG84" i="53" s="1"/>
  <c r="O84" i="53"/>
  <c r="AC84" i="53" s="1"/>
  <c r="BP83" i="53"/>
  <c r="BF83" i="53"/>
  <c r="BB83" i="53"/>
  <c r="AV83" i="53"/>
  <c r="AT83" i="53"/>
  <c r="AS83" i="53"/>
  <c r="AQ83" i="53"/>
  <c r="AU83" i="53" s="1"/>
  <c r="AM83" i="53"/>
  <c r="AK83" i="53"/>
  <c r="AO83" i="53" s="1"/>
  <c r="AW83" i="53" s="1"/>
  <c r="AH83" i="53"/>
  <c r="AA83" i="53"/>
  <c r="X83" i="53"/>
  <c r="W83" i="53"/>
  <c r="BG83" i="53" s="1"/>
  <c r="V83" i="53"/>
  <c r="O83" i="53"/>
  <c r="AC83" i="53" s="1"/>
  <c r="BP82" i="53"/>
  <c r="BJ82" i="53"/>
  <c r="BF82" i="53"/>
  <c r="BB82" i="53"/>
  <c r="AT82" i="53"/>
  <c r="AS82" i="53"/>
  <c r="AQ82" i="53"/>
  <c r="AU82" i="53" s="1"/>
  <c r="AN82" i="53"/>
  <c r="AV82" i="53" s="1"/>
  <c r="AM82" i="53"/>
  <c r="AK82" i="53"/>
  <c r="AO82" i="53" s="1"/>
  <c r="AH82" i="53"/>
  <c r="AD82" i="53"/>
  <c r="AB82" i="53"/>
  <c r="AA82" i="53"/>
  <c r="Z82" i="53"/>
  <c r="X82" i="53"/>
  <c r="W82" i="53"/>
  <c r="V82" i="53"/>
  <c r="BG82" i="53" s="1"/>
  <c r="O82" i="53"/>
  <c r="AC82" i="53" s="1"/>
  <c r="BP81" i="53"/>
  <c r="BF81" i="53"/>
  <c r="BB81" i="53"/>
  <c r="AV81" i="53"/>
  <c r="AU81" i="53"/>
  <c r="AT81" i="53"/>
  <c r="AS81" i="53"/>
  <c r="AQ81" i="53"/>
  <c r="AO81" i="53"/>
  <c r="AW81" i="53" s="1"/>
  <c r="AN81" i="53"/>
  <c r="AM81" i="53"/>
  <c r="AK81" i="53"/>
  <c r="AH81" i="53"/>
  <c r="AA81" i="53"/>
  <c r="X81" i="53"/>
  <c r="W81" i="53"/>
  <c r="BG81" i="53" s="1"/>
  <c r="V81" i="53"/>
  <c r="O81" i="53"/>
  <c r="AC81" i="53" s="1"/>
  <c r="BP80" i="53"/>
  <c r="BJ80" i="53"/>
  <c r="BF80" i="53"/>
  <c r="BB80" i="53"/>
  <c r="AT80" i="53"/>
  <c r="AS80" i="53"/>
  <c r="AQ80" i="53"/>
  <c r="AU80" i="53" s="1"/>
  <c r="AN80" i="53"/>
  <c r="AV80" i="53" s="1"/>
  <c r="AM80" i="53"/>
  <c r="AK80" i="53"/>
  <c r="AO80" i="53" s="1"/>
  <c r="AW80" i="53" s="1"/>
  <c r="AH80" i="53"/>
  <c r="AD80" i="53"/>
  <c r="AB80" i="53"/>
  <c r="AA80" i="53"/>
  <c r="Z80" i="53"/>
  <c r="X80" i="53"/>
  <c r="W80" i="53"/>
  <c r="V80" i="53"/>
  <c r="BG80" i="53" s="1"/>
  <c r="O80" i="53"/>
  <c r="AC80" i="53" s="1"/>
  <c r="BP79" i="53"/>
  <c r="BF79" i="53"/>
  <c r="BB79" i="53"/>
  <c r="AT79" i="53"/>
  <c r="AS79" i="53"/>
  <c r="AU79" i="53" s="1"/>
  <c r="AQ79" i="53"/>
  <c r="AN79" i="53"/>
  <c r="AV79" i="53" s="1"/>
  <c r="AM79" i="53"/>
  <c r="AO79" i="53" s="1"/>
  <c r="AK79" i="53"/>
  <c r="AH79" i="53"/>
  <c r="X79" i="53"/>
  <c r="W79" i="53"/>
  <c r="BK79" i="53" s="1"/>
  <c r="V79" i="53"/>
  <c r="BG79" i="53" s="1"/>
  <c r="O79" i="53"/>
  <c r="AA79" i="53" s="1"/>
  <c r="BP78" i="53"/>
  <c r="BF78" i="53"/>
  <c r="BB78" i="53"/>
  <c r="AV78" i="53"/>
  <c r="AU78" i="53"/>
  <c r="AT78" i="53"/>
  <c r="AS78" i="53"/>
  <c r="AQ78" i="53"/>
  <c r="AO78" i="53"/>
  <c r="AW78" i="53" s="1"/>
  <c r="AM78" i="53"/>
  <c r="AK78" i="53"/>
  <c r="AH78" i="53"/>
  <c r="AD78" i="53"/>
  <c r="AB78" i="53"/>
  <c r="AA78" i="53"/>
  <c r="Z78" i="53"/>
  <c r="X78" i="53"/>
  <c r="W78" i="53"/>
  <c r="V78" i="53"/>
  <c r="BG78" i="53" s="1"/>
  <c r="O78" i="53"/>
  <c r="AC78" i="53" s="1"/>
  <c r="BP77" i="53"/>
  <c r="BF77" i="53"/>
  <c r="BB77" i="53"/>
  <c r="AV77" i="53"/>
  <c r="AU77" i="53"/>
  <c r="AT77" i="53"/>
  <c r="AS77" i="53"/>
  <c r="AQ77" i="53"/>
  <c r="AO77" i="53"/>
  <c r="AW77" i="53" s="1"/>
  <c r="AN77" i="53"/>
  <c r="AM77" i="53"/>
  <c r="AK77" i="53"/>
  <c r="AH77" i="53"/>
  <c r="AA77" i="53"/>
  <c r="X77" i="53"/>
  <c r="W77" i="53"/>
  <c r="BG77" i="53" s="1"/>
  <c r="V77" i="53"/>
  <c r="O77" i="53"/>
  <c r="AC77" i="53" s="1"/>
  <c r="BP76" i="53"/>
  <c r="BF76" i="53"/>
  <c r="BB76" i="53"/>
  <c r="AV76" i="53"/>
  <c r="AU76" i="53"/>
  <c r="AT76" i="53"/>
  <c r="AS76" i="53"/>
  <c r="AQ76" i="53"/>
  <c r="AO76" i="53"/>
  <c r="AW76" i="53" s="1"/>
  <c r="AM76" i="53"/>
  <c r="AK76" i="53"/>
  <c r="AH76" i="53"/>
  <c r="X76" i="53"/>
  <c r="W76" i="53"/>
  <c r="V76" i="53"/>
  <c r="BG76" i="53" s="1"/>
  <c r="O76" i="53"/>
  <c r="AA76" i="53" s="1"/>
  <c r="BP75" i="53"/>
  <c r="BJ75" i="53"/>
  <c r="BF75" i="53"/>
  <c r="BB75" i="53"/>
  <c r="AV75" i="53"/>
  <c r="AT75" i="53"/>
  <c r="AS75" i="53"/>
  <c r="AQ75" i="53"/>
  <c r="AU75" i="53" s="1"/>
  <c r="AN75" i="53"/>
  <c r="AM75" i="53"/>
  <c r="AK75" i="53"/>
  <c r="AO75" i="53" s="1"/>
  <c r="AW75" i="53" s="1"/>
  <c r="AH75" i="53"/>
  <c r="AD75" i="53"/>
  <c r="AB75" i="53"/>
  <c r="Z75" i="53"/>
  <c r="X75" i="53"/>
  <c r="BG75" i="53" s="1"/>
  <c r="W75" i="53"/>
  <c r="V75" i="53"/>
  <c r="BK75" i="53" s="1"/>
  <c r="O75" i="53"/>
  <c r="AC75" i="53" s="1"/>
  <c r="BP74" i="53"/>
  <c r="BF74" i="53"/>
  <c r="BB74" i="53"/>
  <c r="AT74" i="53"/>
  <c r="AS74" i="53"/>
  <c r="AU74" i="53" s="1"/>
  <c r="AQ74" i="53"/>
  <c r="AN74" i="53"/>
  <c r="AV74" i="53" s="1"/>
  <c r="AM74" i="53"/>
  <c r="AO74" i="53" s="1"/>
  <c r="AW74" i="53" s="1"/>
  <c r="AK74" i="53"/>
  <c r="AH74" i="53"/>
  <c r="X74" i="53"/>
  <c r="W74" i="53"/>
  <c r="V74" i="53"/>
  <c r="BG74" i="53" s="1"/>
  <c r="O74" i="53"/>
  <c r="AA74" i="53" s="1"/>
  <c r="BP73" i="53"/>
  <c r="BJ73" i="53"/>
  <c r="BF73" i="53"/>
  <c r="BB73" i="53"/>
  <c r="AT73" i="53"/>
  <c r="AS73" i="53"/>
  <c r="AQ73" i="53"/>
  <c r="AU73" i="53" s="1"/>
  <c r="AN73" i="53"/>
  <c r="AV73" i="53" s="1"/>
  <c r="AM73" i="53"/>
  <c r="AK73" i="53"/>
  <c r="AO73" i="53" s="1"/>
  <c r="AW73" i="53" s="1"/>
  <c r="AH73" i="53"/>
  <c r="AD73" i="53"/>
  <c r="AB73" i="53"/>
  <c r="AA73" i="53"/>
  <c r="Z73" i="53"/>
  <c r="X73" i="53"/>
  <c r="W73" i="53"/>
  <c r="V73" i="53"/>
  <c r="BG73" i="53" s="1"/>
  <c r="O73" i="53"/>
  <c r="AC73" i="53" s="1"/>
  <c r="BP72" i="53"/>
  <c r="BF72" i="53"/>
  <c r="BB72" i="53"/>
  <c r="AT72" i="53"/>
  <c r="AS72" i="53"/>
  <c r="AU72" i="53" s="1"/>
  <c r="AQ72" i="53"/>
  <c r="AN72" i="53"/>
  <c r="AV72" i="53" s="1"/>
  <c r="AM72" i="53"/>
  <c r="AO72" i="53" s="1"/>
  <c r="AK72" i="53"/>
  <c r="AH72" i="53"/>
  <c r="AD72" i="53"/>
  <c r="AB72" i="53"/>
  <c r="Z72" i="53"/>
  <c r="X72" i="53"/>
  <c r="W72" i="53"/>
  <c r="V72" i="53"/>
  <c r="BK72" i="53" s="1"/>
  <c r="O72" i="53"/>
  <c r="BJ72" i="53" s="1"/>
  <c r="BP71" i="53"/>
  <c r="BF71" i="53"/>
  <c r="BB71" i="53"/>
  <c r="AV71" i="53"/>
  <c r="AU71" i="53"/>
  <c r="AT71" i="53"/>
  <c r="AS71" i="53"/>
  <c r="AQ71" i="53"/>
  <c r="AO71" i="53"/>
  <c r="AW71" i="53" s="1"/>
  <c r="AN71" i="53"/>
  <c r="AM71" i="53"/>
  <c r="AK71" i="53"/>
  <c r="AH71" i="53"/>
  <c r="AD71" i="53"/>
  <c r="AB71" i="53"/>
  <c r="AA71" i="53"/>
  <c r="Z71" i="53"/>
  <c r="X71" i="53"/>
  <c r="W71" i="53"/>
  <c r="V71" i="53"/>
  <c r="BG71" i="53" s="1"/>
  <c r="O71" i="53"/>
  <c r="BJ71" i="53" s="1"/>
  <c r="BP70" i="53"/>
  <c r="BF70" i="53"/>
  <c r="BB70" i="53"/>
  <c r="AT70" i="53"/>
  <c r="AS70" i="53"/>
  <c r="AU70" i="53" s="1"/>
  <c r="AQ70" i="53"/>
  <c r="AN70" i="53"/>
  <c r="AV70" i="53" s="1"/>
  <c r="AM70" i="53"/>
  <c r="AO70" i="53" s="1"/>
  <c r="AK70" i="53"/>
  <c r="AH70" i="53"/>
  <c r="X70" i="53"/>
  <c r="W70" i="53"/>
  <c r="V70" i="53"/>
  <c r="BK70" i="53" s="1"/>
  <c r="O70" i="53"/>
  <c r="AA70" i="53" s="1"/>
  <c r="BP69" i="53"/>
  <c r="BJ69" i="53"/>
  <c r="BF69" i="53"/>
  <c r="BB69" i="53"/>
  <c r="AV69" i="53"/>
  <c r="AT69" i="53"/>
  <c r="AS69" i="53"/>
  <c r="AQ69" i="53"/>
  <c r="AU69" i="53" s="1"/>
  <c r="AN69" i="53"/>
  <c r="AM69" i="53"/>
  <c r="AK69" i="53"/>
  <c r="AO69" i="53" s="1"/>
  <c r="AW69" i="53" s="1"/>
  <c r="AH69" i="53"/>
  <c r="AD69" i="53"/>
  <c r="AB69" i="53"/>
  <c r="Z69" i="53"/>
  <c r="X69" i="53"/>
  <c r="BG69" i="53" s="1"/>
  <c r="W69" i="53"/>
  <c r="V69" i="53"/>
  <c r="BK69" i="53" s="1"/>
  <c r="O69" i="53"/>
  <c r="AC69" i="53" s="1"/>
  <c r="BP68" i="53"/>
  <c r="BF68" i="53"/>
  <c r="BB68" i="53"/>
  <c r="AT68" i="53"/>
  <c r="AS68" i="53"/>
  <c r="AU68" i="53" s="1"/>
  <c r="AQ68" i="53"/>
  <c r="AN68" i="53"/>
  <c r="AV68" i="53" s="1"/>
  <c r="AM68" i="53"/>
  <c r="AO68" i="53" s="1"/>
  <c r="AW68" i="53" s="1"/>
  <c r="AK68" i="53"/>
  <c r="AH68" i="53"/>
  <c r="AD68" i="53"/>
  <c r="AB68" i="53"/>
  <c r="Z68" i="53"/>
  <c r="X68" i="53"/>
  <c r="W68" i="53"/>
  <c r="V68" i="53"/>
  <c r="BG68" i="53" s="1"/>
  <c r="O68" i="53"/>
  <c r="BJ68" i="53" s="1"/>
  <c r="BP67" i="53"/>
  <c r="BF67" i="53"/>
  <c r="BB67" i="53"/>
  <c r="AV67" i="53"/>
  <c r="AT67" i="53"/>
  <c r="AS67" i="53"/>
  <c r="AQ67" i="53"/>
  <c r="AU67" i="53" s="1"/>
  <c r="AN67" i="53"/>
  <c r="AM67" i="53"/>
  <c r="AK67" i="53"/>
  <c r="AO67" i="53" s="1"/>
  <c r="AH67" i="53"/>
  <c r="AD67" i="53"/>
  <c r="AB67" i="53"/>
  <c r="Z67" i="53"/>
  <c r="X67" i="53"/>
  <c r="BG67" i="53" s="1"/>
  <c r="W67" i="53"/>
  <c r="V67" i="53"/>
  <c r="O67" i="53"/>
  <c r="AC67" i="53" s="1"/>
  <c r="BF66" i="53"/>
  <c r="BE66" i="53"/>
  <c r="BB66" i="53"/>
  <c r="AT66" i="53"/>
  <c r="AV66" i="53" s="1"/>
  <c r="AS66" i="53"/>
  <c r="AQ66" i="53"/>
  <c r="AU66" i="53" s="1"/>
  <c r="AM66" i="53"/>
  <c r="AO66" i="53" s="1"/>
  <c r="AW66" i="53" s="1"/>
  <c r="AK66" i="53"/>
  <c r="AH66" i="53"/>
  <c r="X66" i="53"/>
  <c r="W66" i="53"/>
  <c r="V66" i="53"/>
  <c r="BG66" i="53" s="1"/>
  <c r="O66" i="53"/>
  <c r="AA66" i="53" s="1"/>
  <c r="BP65" i="53"/>
  <c r="BJ65" i="53"/>
  <c r="BF65" i="53"/>
  <c r="BB65" i="53"/>
  <c r="AT65" i="53"/>
  <c r="AS65" i="53"/>
  <c r="AQ65" i="53"/>
  <c r="AU65" i="53" s="1"/>
  <c r="AN65" i="53"/>
  <c r="AV65" i="53" s="1"/>
  <c r="AM65" i="53"/>
  <c r="AK65" i="53"/>
  <c r="AO65" i="53" s="1"/>
  <c r="AH65" i="53"/>
  <c r="AD65" i="53"/>
  <c r="AB65" i="53"/>
  <c r="Z65" i="53"/>
  <c r="X65" i="53"/>
  <c r="W65" i="53"/>
  <c r="V65" i="53"/>
  <c r="BG65" i="53" s="1"/>
  <c r="O65" i="53"/>
  <c r="AA65" i="53" s="1"/>
  <c r="BP64" i="53"/>
  <c r="BF64" i="53"/>
  <c r="BB64" i="53"/>
  <c r="AT64" i="53"/>
  <c r="AS64" i="53"/>
  <c r="AU64" i="53" s="1"/>
  <c r="AQ64" i="53"/>
  <c r="AN64" i="53"/>
  <c r="AV64" i="53" s="1"/>
  <c r="AM64" i="53"/>
  <c r="AO64" i="53" s="1"/>
  <c r="AK64" i="53"/>
  <c r="AH64" i="53"/>
  <c r="X64" i="53"/>
  <c r="W64" i="53"/>
  <c r="BK64" i="53" s="1"/>
  <c r="V64" i="53"/>
  <c r="BG64" i="53" s="1"/>
  <c r="O64" i="53"/>
  <c r="AA64" i="53" s="1"/>
  <c r="BP63" i="53"/>
  <c r="BJ63" i="53"/>
  <c r="BF63" i="53"/>
  <c r="BB63" i="53"/>
  <c r="AV63" i="53"/>
  <c r="AT63" i="53"/>
  <c r="AS63" i="53"/>
  <c r="AQ63" i="53"/>
  <c r="AU63" i="53" s="1"/>
  <c r="AN63" i="53"/>
  <c r="AM63" i="53"/>
  <c r="AK63" i="53"/>
  <c r="AO63" i="53" s="1"/>
  <c r="AH63" i="53"/>
  <c r="AD63" i="53"/>
  <c r="AB63" i="53"/>
  <c r="Z63" i="53"/>
  <c r="X63" i="53"/>
  <c r="BG63" i="53" s="1"/>
  <c r="W63" i="53"/>
  <c r="V63" i="53"/>
  <c r="BK63" i="53" s="1"/>
  <c r="O63" i="53"/>
  <c r="AC63" i="53" s="1"/>
  <c r="BP62" i="53"/>
  <c r="BF62" i="53"/>
  <c r="BB62" i="53"/>
  <c r="AU62" i="53"/>
  <c r="AT62" i="53"/>
  <c r="AS62" i="53"/>
  <c r="AQ62" i="53"/>
  <c r="AO62" i="53"/>
  <c r="AW62" i="53" s="1"/>
  <c r="AN62" i="53"/>
  <c r="AV62" i="53" s="1"/>
  <c r="AM62" i="53"/>
  <c r="AK62" i="53"/>
  <c r="AH62" i="53"/>
  <c r="AA62" i="53"/>
  <c r="X62" i="53"/>
  <c r="W62" i="53"/>
  <c r="BK62" i="53" s="1"/>
  <c r="V62" i="53"/>
  <c r="BG62" i="53" s="1"/>
  <c r="O62" i="53"/>
  <c r="AC62" i="53" s="1"/>
  <c r="BP61" i="53"/>
  <c r="BJ61" i="53"/>
  <c r="BF61" i="53"/>
  <c r="BB61" i="53"/>
  <c r="AT61" i="53"/>
  <c r="AS61" i="53"/>
  <c r="AU61" i="53" s="1"/>
  <c r="AQ61" i="53"/>
  <c r="AN61" i="53"/>
  <c r="AV61" i="53" s="1"/>
  <c r="AM61" i="53"/>
  <c r="AO61" i="53" s="1"/>
  <c r="AK61" i="53"/>
  <c r="AH61" i="53"/>
  <c r="AD61" i="53"/>
  <c r="AB61" i="53"/>
  <c r="Z61" i="53"/>
  <c r="X61" i="53"/>
  <c r="W61" i="53"/>
  <c r="V61" i="53"/>
  <c r="BK61" i="53" s="1"/>
  <c r="O61" i="53"/>
  <c r="AC61" i="53" s="1"/>
  <c r="BP60" i="53"/>
  <c r="BF60" i="53"/>
  <c r="BB60" i="53"/>
  <c r="AV60" i="53"/>
  <c r="AT60" i="53"/>
  <c r="AS60" i="53"/>
  <c r="AQ60" i="53"/>
  <c r="AU60" i="53" s="1"/>
  <c r="AM60" i="53"/>
  <c r="AO60" i="53" s="1"/>
  <c r="AW60" i="53" s="1"/>
  <c r="AK60" i="53"/>
  <c r="AH60" i="53"/>
  <c r="AD60" i="53"/>
  <c r="Z60" i="53"/>
  <c r="X60" i="53"/>
  <c r="W60" i="53"/>
  <c r="V60" i="53"/>
  <c r="BG60" i="53" s="1"/>
  <c r="O60" i="53"/>
  <c r="AB60" i="53" s="1"/>
  <c r="BP59" i="53"/>
  <c r="BF59" i="53"/>
  <c r="BB59" i="53"/>
  <c r="AV59" i="53"/>
  <c r="AT59" i="53"/>
  <c r="AS59" i="53"/>
  <c r="AQ59" i="53"/>
  <c r="AU59" i="53" s="1"/>
  <c r="AN59" i="53"/>
  <c r="AM59" i="53"/>
  <c r="AK59" i="53"/>
  <c r="AO59" i="53" s="1"/>
  <c r="AW59" i="53" s="1"/>
  <c r="AH59" i="53"/>
  <c r="X59" i="53"/>
  <c r="W59" i="53"/>
  <c r="V59" i="53"/>
  <c r="BK59" i="53" s="1"/>
  <c r="O59" i="53"/>
  <c r="AA59" i="53" s="1"/>
  <c r="BP58" i="53"/>
  <c r="BF58" i="53"/>
  <c r="AU58" i="53"/>
  <c r="AT58" i="53"/>
  <c r="AS58" i="53"/>
  <c r="AQ58" i="53"/>
  <c r="AO58" i="53"/>
  <c r="AW58" i="53" s="1"/>
  <c r="AN58" i="53"/>
  <c r="AV58" i="53" s="1"/>
  <c r="AM58" i="53"/>
  <c r="AK58" i="53"/>
  <c r="AH58" i="53"/>
  <c r="AD58" i="53"/>
  <c r="AA58" i="53"/>
  <c r="Z58" i="53"/>
  <c r="X58" i="53"/>
  <c r="W58" i="53"/>
  <c r="V58" i="53"/>
  <c r="BG58" i="53" s="1"/>
  <c r="O58" i="53"/>
  <c r="BJ58" i="53" s="1"/>
  <c r="BP57" i="53"/>
  <c r="BF57" i="53"/>
  <c r="BB57" i="53"/>
  <c r="AT57" i="53"/>
  <c r="AS57" i="53"/>
  <c r="AQ57" i="53"/>
  <c r="AU57" i="53" s="1"/>
  <c r="AN57" i="53"/>
  <c r="AV57" i="53" s="1"/>
  <c r="AM57" i="53"/>
  <c r="AK57" i="53"/>
  <c r="AO57" i="53" s="1"/>
  <c r="AH57" i="53"/>
  <c r="X57" i="53"/>
  <c r="W57" i="53"/>
  <c r="V57" i="53"/>
  <c r="O57" i="53"/>
  <c r="AD57" i="53" s="1"/>
  <c r="BP56" i="53"/>
  <c r="BF56" i="53"/>
  <c r="BB56" i="53"/>
  <c r="AV56" i="53"/>
  <c r="AT56" i="53"/>
  <c r="AS56" i="53"/>
  <c r="AQ56" i="53"/>
  <c r="AU56" i="53" s="1"/>
  <c r="AN56" i="53"/>
  <c r="AM56" i="53"/>
  <c r="AK56" i="53"/>
  <c r="AO56" i="53" s="1"/>
  <c r="AH56" i="53"/>
  <c r="AA56" i="53"/>
  <c r="X56" i="53"/>
  <c r="W56" i="53"/>
  <c r="V56" i="53"/>
  <c r="BG56" i="53" s="1"/>
  <c r="O56" i="53"/>
  <c r="BJ56" i="53" s="1"/>
  <c r="BP55" i="53"/>
  <c r="AT55" i="53"/>
  <c r="AS55" i="53"/>
  <c r="AQ55" i="53"/>
  <c r="AU55" i="53" s="1"/>
  <c r="AN55" i="53"/>
  <c r="AV55" i="53" s="1"/>
  <c r="AM55" i="53"/>
  <c r="AK55" i="53"/>
  <c r="AO55" i="53" s="1"/>
  <c r="AW55" i="53" s="1"/>
  <c r="AH55" i="53"/>
  <c r="AD55" i="53"/>
  <c r="AB55" i="53"/>
  <c r="AA55" i="53"/>
  <c r="Z55" i="53"/>
  <c r="X55" i="53"/>
  <c r="W55" i="53"/>
  <c r="V55" i="53"/>
  <c r="BK55" i="53" s="1"/>
  <c r="O55" i="53"/>
  <c r="AC55" i="53" s="1"/>
  <c r="BP54" i="53"/>
  <c r="BF54" i="53"/>
  <c r="BB54" i="53"/>
  <c r="AT54" i="53"/>
  <c r="AS54" i="53"/>
  <c r="AU54" i="53" s="1"/>
  <c r="AQ54" i="53"/>
  <c r="AN54" i="53"/>
  <c r="AV54" i="53" s="1"/>
  <c r="AM54" i="53"/>
  <c r="AO54" i="53" s="1"/>
  <c r="AK54" i="53"/>
  <c r="AH54" i="53"/>
  <c r="X54" i="53"/>
  <c r="W54" i="53"/>
  <c r="V54" i="53"/>
  <c r="BK54" i="53" s="1"/>
  <c r="O54" i="53"/>
  <c r="AA54" i="53" s="1"/>
  <c r="BP53" i="53"/>
  <c r="BF53" i="53"/>
  <c r="AV53" i="53"/>
  <c r="AU53" i="53"/>
  <c r="AT53" i="53"/>
  <c r="AS53" i="53"/>
  <c r="AQ53" i="53"/>
  <c r="AO53" i="53"/>
  <c r="AW53" i="53" s="1"/>
  <c r="AN53" i="53"/>
  <c r="AM53" i="53"/>
  <c r="AK53" i="53"/>
  <c r="AH53" i="53"/>
  <c r="AA53" i="53"/>
  <c r="X53" i="53"/>
  <c r="W53" i="53"/>
  <c r="BG53" i="53" s="1"/>
  <c r="V53" i="53"/>
  <c r="BK53" i="53" s="1"/>
  <c r="O53" i="53"/>
  <c r="BJ53" i="53" s="1"/>
  <c r="BP52" i="53"/>
  <c r="BJ52" i="53"/>
  <c r="BF52" i="53"/>
  <c r="BB52" i="53"/>
  <c r="AU52" i="53"/>
  <c r="AT52" i="53"/>
  <c r="AS52" i="53"/>
  <c r="AQ52" i="53"/>
  <c r="AO52" i="53"/>
  <c r="AW52" i="53" s="1"/>
  <c r="AN52" i="53"/>
  <c r="AV52" i="53" s="1"/>
  <c r="AM52" i="53"/>
  <c r="AK52" i="53"/>
  <c r="AH52" i="53"/>
  <c r="AD52" i="53"/>
  <c r="AB52" i="53"/>
  <c r="AA52" i="53"/>
  <c r="Z52" i="53"/>
  <c r="X52" i="53"/>
  <c r="W52" i="53"/>
  <c r="V52" i="53"/>
  <c r="BG52" i="53" s="1"/>
  <c r="O52" i="53"/>
  <c r="AC52" i="53" s="1"/>
  <c r="BP51" i="53"/>
  <c r="BF51" i="53"/>
  <c r="BB51" i="53"/>
  <c r="AV51" i="53"/>
  <c r="AT51" i="53"/>
  <c r="AS51" i="53"/>
  <c r="AQ51" i="53"/>
  <c r="AU51" i="53" s="1"/>
  <c r="AN51" i="53"/>
  <c r="AM51" i="53"/>
  <c r="AK51" i="53"/>
  <c r="AO51" i="53" s="1"/>
  <c r="AH51" i="53"/>
  <c r="AB51" i="53"/>
  <c r="X51" i="53"/>
  <c r="W51" i="53"/>
  <c r="V51" i="53"/>
  <c r="BK51" i="53" s="1"/>
  <c r="O51" i="53"/>
  <c r="AD51" i="53" s="1"/>
  <c r="BP50" i="53"/>
  <c r="BF50" i="53"/>
  <c r="AV50" i="53"/>
  <c r="AT50" i="53"/>
  <c r="AS50" i="53"/>
  <c r="AQ50" i="53"/>
  <c r="AU50" i="53" s="1"/>
  <c r="AN50" i="53"/>
  <c r="AM50" i="53"/>
  <c r="AK50" i="53"/>
  <c r="AO50" i="53" s="1"/>
  <c r="AW50" i="53" s="1"/>
  <c r="AH50" i="53"/>
  <c r="AD50" i="53"/>
  <c r="AB50" i="53"/>
  <c r="Z50" i="53"/>
  <c r="X50" i="53"/>
  <c r="W50" i="53"/>
  <c r="V50" i="53"/>
  <c r="BG50" i="53" s="1"/>
  <c r="O50" i="53"/>
  <c r="BJ50" i="53" s="1"/>
  <c r="BP49" i="53"/>
  <c r="BF49" i="53"/>
  <c r="BB49" i="53"/>
  <c r="AV49" i="53"/>
  <c r="AU49" i="53"/>
  <c r="AT49" i="53"/>
  <c r="AS49" i="53"/>
  <c r="AQ49" i="53"/>
  <c r="AO49" i="53"/>
  <c r="AW49" i="53" s="1"/>
  <c r="AN49" i="53"/>
  <c r="AM49" i="53"/>
  <c r="AK49" i="53"/>
  <c r="AH49" i="53"/>
  <c r="AA49" i="53"/>
  <c r="X49" i="53"/>
  <c r="W49" i="53"/>
  <c r="BG49" i="53" s="1"/>
  <c r="V49" i="53"/>
  <c r="O49" i="53"/>
  <c r="AC49" i="53" s="1"/>
  <c r="BP48" i="53"/>
  <c r="BF48" i="53"/>
  <c r="BB48" i="53"/>
  <c r="AV48" i="53"/>
  <c r="AT48" i="53"/>
  <c r="AS48" i="53"/>
  <c r="AQ48" i="53"/>
  <c r="AU48" i="53" s="1"/>
  <c r="AN48" i="53"/>
  <c r="AM48" i="53"/>
  <c r="AK48" i="53"/>
  <c r="AO48" i="53" s="1"/>
  <c r="AW48" i="53" s="1"/>
  <c r="AH48" i="53"/>
  <c r="AA48" i="53"/>
  <c r="X48" i="53"/>
  <c r="W48" i="53"/>
  <c r="BG48" i="53" s="1"/>
  <c r="V48" i="53"/>
  <c r="O48" i="53"/>
  <c r="BJ48" i="53" s="1"/>
  <c r="BP47" i="53"/>
  <c r="BJ47" i="53"/>
  <c r="BF47" i="53"/>
  <c r="BB47" i="53"/>
  <c r="AT47" i="53"/>
  <c r="AS47" i="53"/>
  <c r="AQ47" i="53"/>
  <c r="AU47" i="53" s="1"/>
  <c r="AN47" i="53"/>
  <c r="AV47" i="53" s="1"/>
  <c r="AM47" i="53"/>
  <c r="AK47" i="53"/>
  <c r="AO47" i="53" s="1"/>
  <c r="AW47" i="53" s="1"/>
  <c r="AH47" i="53"/>
  <c r="AD47" i="53"/>
  <c r="AB47" i="53"/>
  <c r="AA47" i="53"/>
  <c r="Z47" i="53"/>
  <c r="X47" i="53"/>
  <c r="W47" i="53"/>
  <c r="V47" i="53"/>
  <c r="BG47" i="53" s="1"/>
  <c r="O47" i="53"/>
  <c r="AC47" i="53" s="1"/>
  <c r="BP46" i="53"/>
  <c r="BF46" i="53"/>
  <c r="BB46" i="53"/>
  <c r="AT46" i="53"/>
  <c r="AS46" i="53"/>
  <c r="AQ46" i="53"/>
  <c r="AU46" i="53" s="1"/>
  <c r="AN46" i="53"/>
  <c r="AV46" i="53" s="1"/>
  <c r="AM46" i="53"/>
  <c r="AK46" i="53"/>
  <c r="AO46" i="53" s="1"/>
  <c r="AW46" i="53" s="1"/>
  <c r="AH46" i="53"/>
  <c r="AD46" i="53"/>
  <c r="AB46" i="53"/>
  <c r="AA46" i="53"/>
  <c r="Z46" i="53"/>
  <c r="X46" i="53"/>
  <c r="W46" i="53"/>
  <c r="V46" i="53"/>
  <c r="BG46" i="53" s="1"/>
  <c r="O46" i="53"/>
  <c r="AC46" i="53" s="1"/>
  <c r="BP45" i="53"/>
  <c r="BF45" i="53"/>
  <c r="BB45" i="53"/>
  <c r="AV45" i="53"/>
  <c r="AT45" i="53"/>
  <c r="AS45" i="53"/>
  <c r="AQ45" i="53"/>
  <c r="AU45" i="53" s="1"/>
  <c r="AN45" i="53"/>
  <c r="AM45" i="53"/>
  <c r="AK45" i="53"/>
  <c r="AO45" i="53" s="1"/>
  <c r="AH45" i="53"/>
  <c r="AD45" i="53"/>
  <c r="AB45" i="53"/>
  <c r="Z45" i="53"/>
  <c r="X45" i="53"/>
  <c r="BG45" i="53" s="1"/>
  <c r="W45" i="53"/>
  <c r="V45" i="53"/>
  <c r="BK45" i="53" s="1"/>
  <c r="O45" i="53"/>
  <c r="AC45" i="53" s="1"/>
  <c r="BP44" i="53"/>
  <c r="BF44" i="53"/>
  <c r="BB44" i="53"/>
  <c r="AT44" i="53"/>
  <c r="AS44" i="53"/>
  <c r="AU44" i="53" s="1"/>
  <c r="AQ44" i="53"/>
  <c r="AN44" i="53"/>
  <c r="AV44" i="53" s="1"/>
  <c r="AM44" i="53"/>
  <c r="AO44" i="53" s="1"/>
  <c r="AK44" i="53"/>
  <c r="AH44" i="53"/>
  <c r="X44" i="53"/>
  <c r="W44" i="53"/>
  <c r="V44" i="53"/>
  <c r="BG44" i="53" s="1"/>
  <c r="O44" i="53"/>
  <c r="AA44" i="53" s="1"/>
  <c r="BP43" i="53"/>
  <c r="BF43" i="53"/>
  <c r="BB43" i="53"/>
  <c r="AV43" i="53"/>
  <c r="AU43" i="53"/>
  <c r="AT43" i="53"/>
  <c r="AS43" i="53"/>
  <c r="AQ43" i="53"/>
  <c r="AO43" i="53"/>
  <c r="AW43" i="53" s="1"/>
  <c r="AN43" i="53"/>
  <c r="AM43" i="53"/>
  <c r="AK43" i="53"/>
  <c r="AH43" i="53"/>
  <c r="AD43" i="53"/>
  <c r="AB43" i="53"/>
  <c r="AA43" i="53"/>
  <c r="Z43" i="53"/>
  <c r="X43" i="53"/>
  <c r="W43" i="53"/>
  <c r="V43" i="53"/>
  <c r="BG43" i="53" s="1"/>
  <c r="O43" i="53"/>
  <c r="AC43" i="53" s="1"/>
  <c r="BP42" i="53"/>
  <c r="BF42" i="53"/>
  <c r="BB42" i="53"/>
  <c r="AT42" i="53"/>
  <c r="AS42" i="53"/>
  <c r="AU42" i="53" s="1"/>
  <c r="AQ42" i="53"/>
  <c r="AN42" i="53"/>
  <c r="AV42" i="53" s="1"/>
  <c r="AM42" i="53"/>
  <c r="AO42" i="53" s="1"/>
  <c r="AW42" i="53" s="1"/>
  <c r="AK42" i="53"/>
  <c r="AH42" i="53"/>
  <c r="X42" i="53"/>
  <c r="W42" i="53"/>
  <c r="V42" i="53"/>
  <c r="BK42" i="53" s="1"/>
  <c r="O42" i="53"/>
  <c r="AA42" i="53" s="1"/>
  <c r="BP41" i="53"/>
  <c r="BF41" i="53"/>
  <c r="BB41" i="53"/>
  <c r="AT41" i="53"/>
  <c r="AS41" i="53"/>
  <c r="AU41" i="53" s="1"/>
  <c r="AQ41" i="53"/>
  <c r="AN41" i="53"/>
  <c r="AV41" i="53" s="1"/>
  <c r="AM41" i="53"/>
  <c r="AO41" i="53" s="1"/>
  <c r="AW41" i="53" s="1"/>
  <c r="AK41" i="53"/>
  <c r="AH41" i="53"/>
  <c r="X41" i="53"/>
  <c r="W41" i="53"/>
  <c r="V41" i="53"/>
  <c r="BG41" i="53" s="1"/>
  <c r="O41" i="53"/>
  <c r="AA41" i="53" s="1"/>
  <c r="BP40" i="53"/>
  <c r="BF40" i="53"/>
  <c r="BB40" i="53"/>
  <c r="AT40" i="53"/>
  <c r="AS40" i="53"/>
  <c r="AU40" i="53" s="1"/>
  <c r="AQ40" i="53"/>
  <c r="AN40" i="53"/>
  <c r="AV40" i="53" s="1"/>
  <c r="AM40" i="53"/>
  <c r="AO40" i="53" s="1"/>
  <c r="AW40" i="53" s="1"/>
  <c r="AK40" i="53"/>
  <c r="AH40" i="53"/>
  <c r="X40" i="53"/>
  <c r="W40" i="53"/>
  <c r="V40" i="53"/>
  <c r="BG40" i="53" s="1"/>
  <c r="O40" i="53"/>
  <c r="AA40" i="53" s="1"/>
  <c r="BP39" i="53"/>
  <c r="BF39" i="53"/>
  <c r="BB39" i="53"/>
  <c r="AV39" i="53"/>
  <c r="AU39" i="53"/>
  <c r="AT39" i="53"/>
  <c r="AS39" i="53"/>
  <c r="AQ39" i="53"/>
  <c r="AO39" i="53"/>
  <c r="AW39" i="53" s="1"/>
  <c r="AN39" i="53"/>
  <c r="AM39" i="53"/>
  <c r="AK39" i="53"/>
  <c r="AH39" i="53"/>
  <c r="AA39" i="53"/>
  <c r="X39" i="53"/>
  <c r="W39" i="53"/>
  <c r="BG39" i="53" s="1"/>
  <c r="V39" i="53"/>
  <c r="BK39" i="53" s="1"/>
  <c r="O39" i="53"/>
  <c r="AC39" i="53" s="1"/>
  <c r="BP38" i="53"/>
  <c r="BF38" i="53"/>
  <c r="BB38" i="53"/>
  <c r="AV38" i="53"/>
  <c r="AT38" i="53"/>
  <c r="AS38" i="53"/>
  <c r="AQ38" i="53"/>
  <c r="AU38" i="53" s="1"/>
  <c r="AN38" i="53"/>
  <c r="AM38" i="53"/>
  <c r="AK38" i="53"/>
  <c r="AO38" i="53" s="1"/>
  <c r="AW38" i="53" s="1"/>
  <c r="AH38" i="53"/>
  <c r="AD38" i="53"/>
  <c r="AB38" i="53"/>
  <c r="Z38" i="53"/>
  <c r="X38" i="53"/>
  <c r="BG38" i="53" s="1"/>
  <c r="W38" i="53"/>
  <c r="V38" i="53"/>
  <c r="O38" i="53"/>
  <c r="BJ38" i="53" s="1"/>
  <c r="BP37" i="53"/>
  <c r="BF37" i="53"/>
  <c r="BB37" i="53"/>
  <c r="AV37" i="53"/>
  <c r="AU37" i="53"/>
  <c r="AT37" i="53"/>
  <c r="AS37" i="53"/>
  <c r="AQ37" i="53"/>
  <c r="AO37" i="53"/>
  <c r="AW37" i="53" s="1"/>
  <c r="AN37" i="53"/>
  <c r="AM37" i="53"/>
  <c r="AK37" i="53"/>
  <c r="AH37" i="53"/>
  <c r="AD37" i="53"/>
  <c r="AB37" i="53"/>
  <c r="AA37" i="53"/>
  <c r="Z37" i="53"/>
  <c r="X37" i="53"/>
  <c r="W37" i="53"/>
  <c r="V37" i="53"/>
  <c r="BG37" i="53" s="1"/>
  <c r="O37" i="53"/>
  <c r="BJ37" i="53" s="1"/>
  <c r="BP36" i="53"/>
  <c r="BF36" i="53"/>
  <c r="BB36" i="53"/>
  <c r="AT36" i="53"/>
  <c r="AS36" i="53"/>
  <c r="AU36" i="53" s="1"/>
  <c r="AQ36" i="53"/>
  <c r="AN36" i="53"/>
  <c r="AV36" i="53" s="1"/>
  <c r="AM36" i="53"/>
  <c r="AO36" i="53" s="1"/>
  <c r="AK36" i="53"/>
  <c r="AH36" i="53"/>
  <c r="AB36" i="53"/>
  <c r="X36" i="53"/>
  <c r="W36" i="53"/>
  <c r="V36" i="53"/>
  <c r="BK36" i="53" s="1"/>
  <c r="O36" i="53"/>
  <c r="AD36" i="53" s="1"/>
  <c r="BP35" i="53"/>
  <c r="BF35" i="53"/>
  <c r="BB35" i="53"/>
  <c r="AV35" i="53"/>
  <c r="AU35" i="53"/>
  <c r="AT35" i="53"/>
  <c r="AS35" i="53"/>
  <c r="AQ35" i="53"/>
  <c r="AO35" i="53"/>
  <c r="AW35" i="53" s="1"/>
  <c r="AN35" i="53"/>
  <c r="AM35" i="53"/>
  <c r="AK35" i="53"/>
  <c r="AH35" i="53"/>
  <c r="X35" i="53"/>
  <c r="W35" i="53"/>
  <c r="BG35" i="53" s="1"/>
  <c r="V35" i="53"/>
  <c r="O35" i="53"/>
  <c r="AC35" i="53" s="1"/>
  <c r="BP34" i="53"/>
  <c r="BJ34" i="53"/>
  <c r="BF34" i="53"/>
  <c r="BE34" i="53"/>
  <c r="BE99" i="53" s="1"/>
  <c r="BB34" i="53"/>
  <c r="AV34" i="53"/>
  <c r="AU34" i="53"/>
  <c r="AT34" i="53"/>
  <c r="AS34" i="53"/>
  <c r="AQ34" i="53"/>
  <c r="AO34" i="53"/>
  <c r="AW34" i="53" s="1"/>
  <c r="AN34" i="53"/>
  <c r="AM34" i="53"/>
  <c r="AK34" i="53"/>
  <c r="AH34" i="53"/>
  <c r="AD34" i="53"/>
  <c r="AB34" i="53"/>
  <c r="AA34" i="53"/>
  <c r="Z34" i="53"/>
  <c r="X34" i="53"/>
  <c r="W34" i="53"/>
  <c r="V34" i="53"/>
  <c r="BG34" i="53" s="1"/>
  <c r="O34" i="53"/>
  <c r="AC34" i="53" s="1"/>
  <c r="BP33" i="53"/>
  <c r="BF33" i="53"/>
  <c r="BB33" i="53"/>
  <c r="AT33" i="53"/>
  <c r="AV33" i="53" s="1"/>
  <c r="AS33" i="53"/>
  <c r="AU33" i="53" s="1"/>
  <c r="AQ33" i="53"/>
  <c r="AM33" i="53"/>
  <c r="AK33" i="53"/>
  <c r="AO33" i="53" s="1"/>
  <c r="AW33" i="53" s="1"/>
  <c r="AH33" i="53"/>
  <c r="AB33" i="53"/>
  <c r="X33" i="53"/>
  <c r="W33" i="53"/>
  <c r="V33" i="53"/>
  <c r="BG33" i="53" s="1"/>
  <c r="O33" i="53"/>
  <c r="BJ33" i="53" s="1"/>
  <c r="BP32" i="53"/>
  <c r="BF32" i="53"/>
  <c r="BB32" i="53"/>
  <c r="AV32" i="53"/>
  <c r="AU32" i="53"/>
  <c r="AT32" i="53"/>
  <c r="AS32" i="53"/>
  <c r="AQ32" i="53"/>
  <c r="AO32" i="53"/>
  <c r="AW32" i="53" s="1"/>
  <c r="AN32" i="53"/>
  <c r="AM32" i="53"/>
  <c r="AK32" i="53"/>
  <c r="AH32" i="53"/>
  <c r="AB32" i="53"/>
  <c r="AA32" i="53"/>
  <c r="X32" i="53"/>
  <c r="W32" i="53"/>
  <c r="BG32" i="53" s="1"/>
  <c r="V32" i="53"/>
  <c r="O32" i="53"/>
  <c r="AC32" i="53" s="1"/>
  <c r="BP31" i="53"/>
  <c r="BJ31" i="53"/>
  <c r="BF31" i="53"/>
  <c r="BB31" i="53"/>
  <c r="AU31" i="53"/>
  <c r="AT31" i="53"/>
  <c r="AS31" i="53"/>
  <c r="AQ31" i="53"/>
  <c r="AO31" i="53"/>
  <c r="AW31" i="53" s="1"/>
  <c r="AN31" i="53"/>
  <c r="AV31" i="53" s="1"/>
  <c r="AM31" i="53"/>
  <c r="AK31" i="53"/>
  <c r="AH31" i="53"/>
  <c r="AD31" i="53"/>
  <c r="AB31" i="53"/>
  <c r="AA31" i="53"/>
  <c r="Z31" i="53"/>
  <c r="X31" i="53"/>
  <c r="W31" i="53"/>
  <c r="V31" i="53"/>
  <c r="BK31" i="53" s="1"/>
  <c r="O31" i="53"/>
  <c r="AC31" i="53" s="1"/>
  <c r="BP30" i="53"/>
  <c r="BF30" i="53"/>
  <c r="BB30" i="53"/>
  <c r="AT30" i="53"/>
  <c r="AS30" i="53"/>
  <c r="AU30" i="53" s="1"/>
  <c r="AQ30" i="53"/>
  <c r="AN30" i="53"/>
  <c r="AV30" i="53" s="1"/>
  <c r="AM30" i="53"/>
  <c r="AO30" i="53" s="1"/>
  <c r="AW30" i="53" s="1"/>
  <c r="AK30" i="53"/>
  <c r="AH30" i="53"/>
  <c r="X30" i="53"/>
  <c r="W30" i="53"/>
  <c r="V30" i="53"/>
  <c r="BK30" i="53" s="1"/>
  <c r="O30" i="53"/>
  <c r="AA30" i="53" s="1"/>
  <c r="BP29" i="53"/>
  <c r="BJ29" i="53"/>
  <c r="BF29" i="53"/>
  <c r="BB29" i="53"/>
  <c r="AU29" i="53"/>
  <c r="AT29" i="53"/>
  <c r="AS29" i="53"/>
  <c r="AQ29" i="53"/>
  <c r="AO29" i="53"/>
  <c r="AW29" i="53" s="1"/>
  <c r="AN29" i="53"/>
  <c r="AV29" i="53" s="1"/>
  <c r="AM29" i="53"/>
  <c r="AK29" i="53"/>
  <c r="AH29" i="53"/>
  <c r="AD29" i="53"/>
  <c r="AB29" i="53"/>
  <c r="AA29" i="53"/>
  <c r="Z29" i="53"/>
  <c r="X29" i="53"/>
  <c r="W29" i="53"/>
  <c r="V29" i="53"/>
  <c r="BG29" i="53" s="1"/>
  <c r="O29" i="53"/>
  <c r="AC29" i="53" s="1"/>
  <c r="BP28" i="53"/>
  <c r="BF28" i="53"/>
  <c r="BB28" i="53"/>
  <c r="AV28" i="53"/>
  <c r="AU28" i="53"/>
  <c r="AT28" i="53"/>
  <c r="AS28" i="53"/>
  <c r="AQ28" i="53"/>
  <c r="AO28" i="53"/>
  <c r="AW28" i="53" s="1"/>
  <c r="AM28" i="53"/>
  <c r="AK28" i="53"/>
  <c r="AH28" i="53"/>
  <c r="X28" i="53"/>
  <c r="W28" i="53"/>
  <c r="V28" i="53"/>
  <c r="BG28" i="53" s="1"/>
  <c r="O28" i="53"/>
  <c r="AD28" i="53" s="1"/>
  <c r="BP27" i="53"/>
  <c r="BF27" i="53"/>
  <c r="BB27" i="53"/>
  <c r="AV27" i="53"/>
  <c r="AT27" i="53"/>
  <c r="AS27" i="53"/>
  <c r="AQ27" i="53"/>
  <c r="AU27" i="53" s="1"/>
  <c r="AN27" i="53"/>
  <c r="AM27" i="53"/>
  <c r="AK27" i="53"/>
  <c r="AO27" i="53" s="1"/>
  <c r="AH27" i="53"/>
  <c r="AB27" i="53"/>
  <c r="X27" i="53"/>
  <c r="BG27" i="53" s="1"/>
  <c r="W27" i="53"/>
  <c r="V27" i="53"/>
  <c r="BK27" i="53" s="1"/>
  <c r="O27" i="53"/>
  <c r="BJ27" i="53" s="1"/>
  <c r="BP26" i="53"/>
  <c r="BF26" i="53"/>
  <c r="BB26" i="53"/>
  <c r="AT26" i="53"/>
  <c r="AS26" i="53"/>
  <c r="AU26" i="53" s="1"/>
  <c r="AQ26" i="53"/>
  <c r="AN26" i="53"/>
  <c r="AV26" i="53" s="1"/>
  <c r="AM26" i="53"/>
  <c r="AO26" i="53" s="1"/>
  <c r="AK26" i="53"/>
  <c r="AH26" i="53"/>
  <c r="X26" i="53"/>
  <c r="W26" i="53"/>
  <c r="V26" i="53"/>
  <c r="BG26" i="53" s="1"/>
  <c r="O26" i="53"/>
  <c r="AD26" i="53" s="1"/>
  <c r="BP25" i="53"/>
  <c r="BJ25" i="53"/>
  <c r="BF25" i="53"/>
  <c r="BB25" i="53"/>
  <c r="AU25" i="53"/>
  <c r="AT25" i="53"/>
  <c r="AS25" i="53"/>
  <c r="AQ25" i="53"/>
  <c r="AO25" i="53"/>
  <c r="AW25" i="53" s="1"/>
  <c r="AN25" i="53"/>
  <c r="AV25" i="53" s="1"/>
  <c r="AM25" i="53"/>
  <c r="AK25" i="53"/>
  <c r="AH25" i="53"/>
  <c r="AD25" i="53"/>
  <c r="AB25" i="53"/>
  <c r="AA25" i="53"/>
  <c r="Z25" i="53"/>
  <c r="X25" i="53"/>
  <c r="W25" i="53"/>
  <c r="V25" i="53"/>
  <c r="BG25" i="53" s="1"/>
  <c r="O25" i="53"/>
  <c r="AC25" i="53" s="1"/>
  <c r="BP24" i="53"/>
  <c r="BP99" i="53" s="1"/>
  <c r="BF24" i="53"/>
  <c r="BF99" i="53" s="1"/>
  <c r="BB24" i="53"/>
  <c r="AV24" i="53"/>
  <c r="AU24" i="53"/>
  <c r="AT24" i="53"/>
  <c r="AS24" i="53"/>
  <c r="AQ24" i="53"/>
  <c r="AQ99" i="53" s="1"/>
  <c r="AO24" i="53"/>
  <c r="AN24" i="53"/>
  <c r="AM24" i="53"/>
  <c r="AK24" i="53"/>
  <c r="AK99" i="53" s="1"/>
  <c r="AH24" i="53"/>
  <c r="AB24" i="53"/>
  <c r="AA24" i="53"/>
  <c r="X24" i="53"/>
  <c r="X99" i="53" s="1"/>
  <c r="W24" i="53"/>
  <c r="W99" i="53" s="1"/>
  <c r="V24" i="53"/>
  <c r="O24" i="53"/>
  <c r="BJ24" i="53" s="1"/>
  <c r="AA17" i="53"/>
  <c r="AA16" i="53"/>
  <c r="AA15" i="53"/>
  <c r="AA14" i="53"/>
  <c r="AA13" i="53"/>
  <c r="AA12" i="53"/>
  <c r="AA9" i="53"/>
  <c r="AA8" i="53"/>
  <c r="AA7" i="53"/>
  <c r="AA5" i="53"/>
  <c r="AA4" i="53"/>
  <c r="AA3" i="53"/>
  <c r="AA2" i="53"/>
  <c r="O250" i="52"/>
  <c r="O249" i="52"/>
  <c r="O248" i="52"/>
  <c r="O212" i="52"/>
  <c r="BP118" i="52"/>
  <c r="BF118" i="52"/>
  <c r="BB118" i="52"/>
  <c r="AT118" i="52"/>
  <c r="AS118" i="52"/>
  <c r="AQ118" i="52"/>
  <c r="AN118" i="52"/>
  <c r="AM118" i="52"/>
  <c r="AK118" i="52"/>
  <c r="AH118" i="52"/>
  <c r="X118" i="52"/>
  <c r="W118" i="52"/>
  <c r="V118" i="52"/>
  <c r="O118" i="52"/>
  <c r="AC118" i="52" s="1"/>
  <c r="AK209" i="52"/>
  <c r="O175" i="52"/>
  <c r="O161" i="52"/>
  <c r="O64" i="52"/>
  <c r="BP142" i="52"/>
  <c r="BF142" i="52"/>
  <c r="BB142" i="52"/>
  <c r="AT142" i="52"/>
  <c r="AV142" i="52" s="1"/>
  <c r="AS142" i="52"/>
  <c r="AQ142" i="52"/>
  <c r="AM142" i="52"/>
  <c r="AK142" i="52"/>
  <c r="AH142" i="52"/>
  <c r="X142" i="52"/>
  <c r="W142" i="52"/>
  <c r="V142" i="52"/>
  <c r="O142" i="52"/>
  <c r="AD142" i="52" s="1"/>
  <c r="BF66" i="52"/>
  <c r="BE66" i="52"/>
  <c r="BB66" i="52"/>
  <c r="AT66" i="52"/>
  <c r="AV66" i="52" s="1"/>
  <c r="AS66" i="52"/>
  <c r="AQ66" i="52"/>
  <c r="AM66" i="52"/>
  <c r="AK66" i="52"/>
  <c r="AH66" i="52"/>
  <c r="X66" i="52"/>
  <c r="W66" i="52"/>
  <c r="V66" i="52"/>
  <c r="O66" i="52"/>
  <c r="AB66" i="52" s="1"/>
  <c r="AW26" i="53" l="1"/>
  <c r="AW36" i="53"/>
  <c r="AW54" i="53"/>
  <c r="AW27" i="53"/>
  <c r="AW44" i="53"/>
  <c r="AW45" i="53"/>
  <c r="AW51" i="53"/>
  <c r="AW56" i="53"/>
  <c r="AO99" i="53"/>
  <c r="Z26" i="53"/>
  <c r="BJ26" i="53"/>
  <c r="BJ99" i="53" s="1"/>
  <c r="Y27" i="53"/>
  <c r="Y24" i="53"/>
  <c r="AM99" i="53"/>
  <c r="AW24" i="53"/>
  <c r="AA26" i="53"/>
  <c r="AA99" i="53" s="1"/>
  <c r="Z27" i="53"/>
  <c r="AD27" i="53"/>
  <c r="AA28" i="53"/>
  <c r="BG31" i="53"/>
  <c r="Y32" i="53"/>
  <c r="Z33" i="53"/>
  <c r="AD33" i="53"/>
  <c r="BK33" i="53"/>
  <c r="V99" i="53"/>
  <c r="Z24" i="53"/>
  <c r="AD24" i="53"/>
  <c r="AH99" i="53"/>
  <c r="AN99" i="53"/>
  <c r="AT99" i="53"/>
  <c r="BB99" i="53"/>
  <c r="Y25" i="53"/>
  <c r="AE25" i="53" s="1"/>
  <c r="AB26" i="53"/>
  <c r="AA27" i="53"/>
  <c r="AB28" i="53"/>
  <c r="BJ28" i="53"/>
  <c r="Y29" i="53"/>
  <c r="AE29" i="53" s="1"/>
  <c r="AB30" i="53"/>
  <c r="BG30" i="53"/>
  <c r="Y31" i="53"/>
  <c r="AE31" i="53" s="1"/>
  <c r="Z32" i="53"/>
  <c r="AD32" i="53"/>
  <c r="BJ32" i="53"/>
  <c r="AA33" i="53"/>
  <c r="Y34" i="53"/>
  <c r="AE34" i="53" s="1"/>
  <c r="Z35" i="53"/>
  <c r="AD35" i="53"/>
  <c r="BJ35" i="53"/>
  <c r="AA36" i="53"/>
  <c r="BG36" i="53"/>
  <c r="Y37" i="53"/>
  <c r="AE37" i="53" s="1"/>
  <c r="AC37" i="53"/>
  <c r="AA38" i="53"/>
  <c r="Z39" i="53"/>
  <c r="AD39" i="53"/>
  <c r="AB40" i="53"/>
  <c r="AB41" i="53"/>
  <c r="AB42" i="53"/>
  <c r="BG42" i="53"/>
  <c r="Y43" i="53"/>
  <c r="AE43" i="53" s="1"/>
  <c r="BK43" i="53"/>
  <c r="AB44" i="53"/>
  <c r="AA45" i="53"/>
  <c r="Y46" i="53"/>
  <c r="AE46" i="53" s="1"/>
  <c r="Y47" i="53"/>
  <c r="AE47" i="53" s="1"/>
  <c r="Z48" i="53"/>
  <c r="AD48" i="53"/>
  <c r="Z49" i="53"/>
  <c r="AD49" i="53"/>
  <c r="BJ49" i="53"/>
  <c r="AA50" i="53"/>
  <c r="AA51" i="53"/>
  <c r="Y52" i="53"/>
  <c r="AE52" i="53" s="1"/>
  <c r="Z53" i="53"/>
  <c r="AD53" i="53"/>
  <c r="AB54" i="53"/>
  <c r="BG54" i="53"/>
  <c r="Y55" i="53"/>
  <c r="AE55" i="53" s="1"/>
  <c r="Z56" i="53"/>
  <c r="AD56" i="53"/>
  <c r="AW61" i="53"/>
  <c r="AW72" i="53"/>
  <c r="AW79" i="53"/>
  <c r="AW93" i="53"/>
  <c r="AW96" i="53"/>
  <c r="AU100" i="53"/>
  <c r="AW112" i="53"/>
  <c r="Y26" i="53"/>
  <c r="AE26" i="53" s="1"/>
  <c r="AC26" i="53"/>
  <c r="Y28" i="53"/>
  <c r="AC28" i="53"/>
  <c r="Y30" i="53"/>
  <c r="AC30" i="53"/>
  <c r="BK32" i="53"/>
  <c r="BK99" i="53" s="1"/>
  <c r="AA35" i="53"/>
  <c r="BK35" i="53"/>
  <c r="BK37" i="53"/>
  <c r="Y40" i="53"/>
  <c r="AC40" i="53"/>
  <c r="Y41" i="53"/>
  <c r="AC41" i="53"/>
  <c r="Y42" i="53"/>
  <c r="AC42" i="53"/>
  <c r="Y44" i="53"/>
  <c r="AC44" i="53"/>
  <c r="BK49" i="53"/>
  <c r="Y54" i="53"/>
  <c r="AC54" i="53"/>
  <c r="AB57" i="53"/>
  <c r="AA57" i="53"/>
  <c r="Y57" i="53"/>
  <c r="BS86" i="53"/>
  <c r="AW98" i="53"/>
  <c r="AW110" i="53"/>
  <c r="AU99" i="53"/>
  <c r="AV99" i="53"/>
  <c r="AC27" i="53"/>
  <c r="Z28" i="53"/>
  <c r="Z30" i="53"/>
  <c r="AD30" i="53"/>
  <c r="BJ30" i="53"/>
  <c r="Y33" i="53"/>
  <c r="AE33" i="53" s="1"/>
  <c r="AC33" i="53"/>
  <c r="BK34" i="53"/>
  <c r="AB35" i="53"/>
  <c r="AB99" i="53" s="1"/>
  <c r="Y36" i="53"/>
  <c r="AC36" i="53"/>
  <c r="BJ36" i="53"/>
  <c r="Y38" i="53"/>
  <c r="AC38" i="53"/>
  <c r="AB39" i="53"/>
  <c r="Z40" i="53"/>
  <c r="AD40" i="53"/>
  <c r="Z41" i="53"/>
  <c r="AD41" i="53"/>
  <c r="Z42" i="53"/>
  <c r="AD42" i="53"/>
  <c r="BJ42" i="53"/>
  <c r="Z44" i="53"/>
  <c r="AD44" i="53"/>
  <c r="BJ44" i="53"/>
  <c r="Y45" i="53"/>
  <c r="AE45" i="53" s="1"/>
  <c r="BK47" i="53"/>
  <c r="AB48" i="53"/>
  <c r="AB49" i="53"/>
  <c r="Y50" i="53"/>
  <c r="AE50" i="53" s="1"/>
  <c r="AC50" i="53"/>
  <c r="Y51" i="53"/>
  <c r="AE51" i="53" s="1"/>
  <c r="AC51" i="53"/>
  <c r="BJ51" i="53"/>
  <c r="BK52" i="53"/>
  <c r="AB53" i="53"/>
  <c r="Z54" i="53"/>
  <c r="AD54" i="53"/>
  <c r="BJ54" i="53"/>
  <c r="AB56" i="53"/>
  <c r="BG57" i="53"/>
  <c r="BK57" i="53"/>
  <c r="Z57" i="53"/>
  <c r="AW63" i="53"/>
  <c r="AW67" i="53"/>
  <c r="AW70" i="53"/>
  <c r="AW82" i="53"/>
  <c r="AW87" i="53"/>
  <c r="AW90" i="53"/>
  <c r="AW91" i="53"/>
  <c r="AW101" i="53"/>
  <c r="AO100" i="53"/>
  <c r="BG24" i="53"/>
  <c r="O99" i="53"/>
  <c r="AC24" i="53"/>
  <c r="AS99" i="53"/>
  <c r="Y35" i="53"/>
  <c r="AE35" i="53" s="1"/>
  <c r="Z36" i="53"/>
  <c r="Y39" i="53"/>
  <c r="AE39" i="53" s="1"/>
  <c r="Y48" i="53"/>
  <c r="AE48" i="53" s="1"/>
  <c r="AC48" i="53"/>
  <c r="Y49" i="53"/>
  <c r="AE49" i="53" s="1"/>
  <c r="Z51" i="53"/>
  <c r="Y53" i="53"/>
  <c r="AE53" i="53" s="1"/>
  <c r="AC53" i="53"/>
  <c r="Y56" i="53"/>
  <c r="AE56" i="53" s="1"/>
  <c r="AC56" i="53"/>
  <c r="AC57" i="53"/>
  <c r="AW57" i="53"/>
  <c r="BJ57" i="53"/>
  <c r="AW64" i="53"/>
  <c r="AW65" i="53"/>
  <c r="AW84" i="53"/>
  <c r="AW95" i="53"/>
  <c r="AW109" i="53"/>
  <c r="AW114" i="53"/>
  <c r="BK58" i="53"/>
  <c r="AB59" i="53"/>
  <c r="BG59" i="53"/>
  <c r="Y60" i="53"/>
  <c r="AC60" i="53"/>
  <c r="AA61" i="53"/>
  <c r="Z62" i="53"/>
  <c r="AD62" i="53"/>
  <c r="BJ62" i="53"/>
  <c r="AA63" i="53"/>
  <c r="AB64" i="53"/>
  <c r="Y65" i="53"/>
  <c r="AC65" i="53"/>
  <c r="AB66" i="53"/>
  <c r="AA67" i="53"/>
  <c r="AA68" i="53"/>
  <c r="AA69" i="53"/>
  <c r="AB70" i="53"/>
  <c r="BG70" i="53"/>
  <c r="Y71" i="53"/>
  <c r="AC71" i="53"/>
  <c r="AA72" i="53"/>
  <c r="BG72" i="53"/>
  <c r="Y73" i="53"/>
  <c r="AE73" i="53" s="1"/>
  <c r="AB74" i="53"/>
  <c r="AA75" i="53"/>
  <c r="AB76" i="53"/>
  <c r="Z77" i="53"/>
  <c r="AD77" i="53"/>
  <c r="BJ77" i="53"/>
  <c r="Y78" i="53"/>
  <c r="AE78" i="53" s="1"/>
  <c r="BK78" i="53"/>
  <c r="AB79" i="53"/>
  <c r="Y80" i="53"/>
  <c r="AE80" i="53" s="1"/>
  <c r="Z81" i="53"/>
  <c r="AD81" i="53"/>
  <c r="BJ81" i="53"/>
  <c r="Y82" i="53"/>
  <c r="AE82" i="53" s="1"/>
  <c r="Z83" i="53"/>
  <c r="AD83" i="53"/>
  <c r="AA84" i="53"/>
  <c r="AB85" i="53"/>
  <c r="Y86" i="53"/>
  <c r="AE86" i="53" s="1"/>
  <c r="AC86" i="53"/>
  <c r="AA87" i="53"/>
  <c r="BG87" i="53"/>
  <c r="BH87" i="53" s="1"/>
  <c r="Y88" i="53"/>
  <c r="AE88" i="53" s="1"/>
  <c r="AC88" i="53"/>
  <c r="AA89" i="53"/>
  <c r="BG89" i="53"/>
  <c r="Y90" i="53"/>
  <c r="AE90" i="53" s="1"/>
  <c r="AB91" i="53"/>
  <c r="BG91" i="53"/>
  <c r="Z92" i="53"/>
  <c r="AD92" i="53"/>
  <c r="BJ92" i="53"/>
  <c r="AA93" i="53"/>
  <c r="Z94" i="53"/>
  <c r="AD94" i="53"/>
  <c r="BJ94" i="53"/>
  <c r="AB95" i="53"/>
  <c r="Y96" i="53"/>
  <c r="AC96" i="53"/>
  <c r="Y97" i="53"/>
  <c r="AE97" i="53" s="1"/>
  <c r="AB98" i="53"/>
  <c r="BJ98" i="53"/>
  <c r="AN100" i="53"/>
  <c r="Z101" i="53"/>
  <c r="AD101" i="53"/>
  <c r="AA102" i="53"/>
  <c r="AB103" i="53"/>
  <c r="Z104" i="53"/>
  <c r="AD104" i="53"/>
  <c r="Z105" i="53"/>
  <c r="AD105" i="53"/>
  <c r="Z106" i="53"/>
  <c r="AD106" i="53"/>
  <c r="Z107" i="53"/>
  <c r="AD107" i="53"/>
  <c r="AB108" i="53"/>
  <c r="Z109" i="53"/>
  <c r="AD109" i="53"/>
  <c r="AB110" i="53"/>
  <c r="Y111" i="53"/>
  <c r="AC111" i="53"/>
  <c r="Y112" i="53"/>
  <c r="AE112" i="53" s="1"/>
  <c r="BG112" i="53"/>
  <c r="BG100" i="53" s="1"/>
  <c r="Y113" i="53"/>
  <c r="AD113" i="53"/>
  <c r="BK114" i="53"/>
  <c r="AA114" i="53"/>
  <c r="BG115" i="53"/>
  <c r="BH115" i="53" s="1"/>
  <c r="AA115" i="53"/>
  <c r="BG116" i="53"/>
  <c r="AA116" i="53"/>
  <c r="AW119" i="53"/>
  <c r="BH121" i="53"/>
  <c r="AW127" i="53"/>
  <c r="AW135" i="53"/>
  <c r="AW137" i="53"/>
  <c r="BS144" i="53"/>
  <c r="BQ144" i="53"/>
  <c r="BH145" i="53"/>
  <c r="AW145" i="53"/>
  <c r="AW147" i="53"/>
  <c r="AW152" i="53"/>
  <c r="AO151" i="53"/>
  <c r="AV151" i="53"/>
  <c r="AW171" i="53"/>
  <c r="Y59" i="53"/>
  <c r="AC59" i="53"/>
  <c r="Y64" i="53"/>
  <c r="AC64" i="53"/>
  <c r="Y66" i="53"/>
  <c r="AC66" i="53"/>
  <c r="Y70" i="53"/>
  <c r="AC70" i="53"/>
  <c r="BK71" i="53"/>
  <c r="Y74" i="53"/>
  <c r="AC74" i="53"/>
  <c r="Y76" i="53"/>
  <c r="AC76" i="53"/>
  <c r="Y79" i="53"/>
  <c r="AC79" i="53"/>
  <c r="Y85" i="53"/>
  <c r="AC85" i="53"/>
  <c r="BK86" i="53"/>
  <c r="BK88" i="53"/>
  <c r="Y91" i="53"/>
  <c r="AC91" i="53"/>
  <c r="BK92" i="53"/>
  <c r="Y95" i="53"/>
  <c r="AC95" i="53"/>
  <c r="Y98" i="53"/>
  <c r="AC98" i="53"/>
  <c r="Y103" i="53"/>
  <c r="AC103" i="53"/>
  <c r="AC100" i="53" s="1"/>
  <c r="Y108" i="53"/>
  <c r="AC108" i="53"/>
  <c r="BJ108" i="53"/>
  <c r="Y110" i="53"/>
  <c r="AC110" i="53"/>
  <c r="BK113" i="53"/>
  <c r="BK100" i="53" s="1"/>
  <c r="AC114" i="53"/>
  <c r="AC115" i="53"/>
  <c r="AW141" i="53"/>
  <c r="AB58" i="53"/>
  <c r="Z59" i="53"/>
  <c r="AD59" i="53"/>
  <c r="BJ59" i="53"/>
  <c r="AA60" i="53"/>
  <c r="Y61" i="53"/>
  <c r="AE61" i="53" s="1"/>
  <c r="AB62" i="53"/>
  <c r="Y63" i="53"/>
  <c r="AE63" i="53" s="1"/>
  <c r="Z64" i="53"/>
  <c r="AD64" i="53"/>
  <c r="BJ64" i="53"/>
  <c r="Z66" i="53"/>
  <c r="AD66" i="53"/>
  <c r="BJ66" i="53"/>
  <c r="Y67" i="53"/>
  <c r="AE67" i="53" s="1"/>
  <c r="Y68" i="53"/>
  <c r="AE68" i="53" s="1"/>
  <c r="AC68" i="53"/>
  <c r="Y69" i="53"/>
  <c r="AE69" i="53" s="1"/>
  <c r="Z70" i="53"/>
  <c r="AD70" i="53"/>
  <c r="BJ70" i="53"/>
  <c r="Y72" i="53"/>
  <c r="AE72" i="53" s="1"/>
  <c r="AC72" i="53"/>
  <c r="Z74" i="53"/>
  <c r="AD74" i="53"/>
  <c r="BJ74" i="53"/>
  <c r="Y75" i="53"/>
  <c r="AE75" i="53" s="1"/>
  <c r="Z76" i="53"/>
  <c r="AD76" i="53"/>
  <c r="AB77" i="53"/>
  <c r="Z79" i="53"/>
  <c r="AD79" i="53"/>
  <c r="BJ79" i="53"/>
  <c r="BK80" i="53"/>
  <c r="AB81" i="53"/>
  <c r="BK82" i="53"/>
  <c r="AB83" i="53"/>
  <c r="Y84" i="53"/>
  <c r="AE84" i="53" s="1"/>
  <c r="Z85" i="53"/>
  <c r="AD85" i="53"/>
  <c r="Y87" i="53"/>
  <c r="AC87" i="53"/>
  <c r="Y89" i="53"/>
  <c r="AC89" i="53"/>
  <c r="Z91" i="53"/>
  <c r="AD91" i="53"/>
  <c r="AB92" i="53"/>
  <c r="Y93" i="53"/>
  <c r="AE93" i="53" s="1"/>
  <c r="AB94" i="53"/>
  <c r="Z95" i="53"/>
  <c r="AD95" i="53"/>
  <c r="BJ95" i="53"/>
  <c r="Z98" i="53"/>
  <c r="AD98" i="53"/>
  <c r="AB101" i="53"/>
  <c r="BJ101" i="53"/>
  <c r="Y102" i="53"/>
  <c r="AE102" i="53" s="1"/>
  <c r="Z103" i="53"/>
  <c r="AD103" i="53"/>
  <c r="AB104" i="53"/>
  <c r="BH104" i="53"/>
  <c r="BS104" i="53" s="1"/>
  <c r="AB105" i="53"/>
  <c r="BH105" i="53"/>
  <c r="BQ105" i="53" s="1"/>
  <c r="AB106" i="53"/>
  <c r="BH106" i="53"/>
  <c r="BS106" i="53" s="1"/>
  <c r="AB107" i="53"/>
  <c r="Z108" i="53"/>
  <c r="AD108" i="53"/>
  <c r="AB109" i="53"/>
  <c r="Z110" i="53"/>
  <c r="AD110" i="53"/>
  <c r="AW117" i="53"/>
  <c r="AW121" i="53"/>
  <c r="AW126" i="53"/>
  <c r="AW128" i="53"/>
  <c r="AW134" i="53"/>
  <c r="AW136" i="53"/>
  <c r="BH139" i="53"/>
  <c r="AW139" i="53"/>
  <c r="AW150" i="53"/>
  <c r="Y58" i="53"/>
  <c r="AE58" i="53" s="1"/>
  <c r="AC58" i="53"/>
  <c r="Y62" i="53"/>
  <c r="AE62" i="53" s="1"/>
  <c r="Y77" i="53"/>
  <c r="AE77" i="53" s="1"/>
  <c r="Y81" i="53"/>
  <c r="AE81" i="53" s="1"/>
  <c r="Y83" i="53"/>
  <c r="AE83" i="53" s="1"/>
  <c r="Y92" i="53"/>
  <c r="AE92" i="53" s="1"/>
  <c r="Y94" i="53"/>
  <c r="AE94" i="53" s="1"/>
  <c r="Y101" i="53"/>
  <c r="Y104" i="53"/>
  <c r="AC104" i="53"/>
  <c r="Y105" i="53"/>
  <c r="AC105" i="53"/>
  <c r="Y106" i="53"/>
  <c r="AC106" i="53"/>
  <c r="Y107" i="53"/>
  <c r="AC107" i="53"/>
  <c r="Y109" i="53"/>
  <c r="AC109" i="53"/>
  <c r="AD114" i="53"/>
  <c r="Z114" i="53"/>
  <c r="AB114" i="53"/>
  <c r="Y114" i="53"/>
  <c r="AB115" i="53"/>
  <c r="AD115" i="53"/>
  <c r="Z115" i="53"/>
  <c r="Y115" i="53"/>
  <c r="BJ116" i="53"/>
  <c r="AD116" i="53"/>
  <c r="Z116" i="53"/>
  <c r="AB116" i="53"/>
  <c r="Y116" i="53"/>
  <c r="AE116" i="53" s="1"/>
  <c r="Y117" i="53"/>
  <c r="AE117" i="53" s="1"/>
  <c r="Y118" i="53"/>
  <c r="AE118" i="53" s="1"/>
  <c r="Z119" i="53"/>
  <c r="AD119" i="53"/>
  <c r="AB120" i="53"/>
  <c r="Z121" i="53"/>
  <c r="AD121" i="53"/>
  <c r="Z122" i="53"/>
  <c r="AD122" i="53"/>
  <c r="AB123" i="53"/>
  <c r="BH123" i="53"/>
  <c r="BS123" i="53" s="1"/>
  <c r="Z124" i="53"/>
  <c r="AD124" i="53"/>
  <c r="BJ124" i="53"/>
  <c r="Y125" i="53"/>
  <c r="AE125" i="53" s="1"/>
  <c r="Z126" i="53"/>
  <c r="AD126" i="53"/>
  <c r="BJ126" i="53"/>
  <c r="Y127" i="53"/>
  <c r="AE127" i="53" s="1"/>
  <c r="AC127" i="53"/>
  <c r="Y128" i="53"/>
  <c r="AE128" i="53" s="1"/>
  <c r="AC128" i="53"/>
  <c r="AA129" i="53"/>
  <c r="Z130" i="53"/>
  <c r="AD130" i="53"/>
  <c r="BJ130" i="53"/>
  <c r="Y131" i="53"/>
  <c r="AE131" i="53" s="1"/>
  <c r="AB132" i="53"/>
  <c r="AA133" i="53"/>
  <c r="BG133" i="53"/>
  <c r="BH133" i="53" s="1"/>
  <c r="Y134" i="53"/>
  <c r="AE134" i="53" s="1"/>
  <c r="AC134" i="53"/>
  <c r="Y135" i="53"/>
  <c r="AE135" i="53" s="1"/>
  <c r="AC135" i="53"/>
  <c r="Y136" i="53"/>
  <c r="AE136" i="53" s="1"/>
  <c r="AC136" i="53"/>
  <c r="Y137" i="53"/>
  <c r="AE137" i="53" s="1"/>
  <c r="AC137" i="53"/>
  <c r="Z138" i="53"/>
  <c r="AD138" i="53"/>
  <c r="BJ138" i="53"/>
  <c r="BS138" i="53" s="1"/>
  <c r="AA139" i="53"/>
  <c r="BK139" i="53"/>
  <c r="AB140" i="53"/>
  <c r="Z141" i="53"/>
  <c r="AD141" i="53"/>
  <c r="Z142" i="53"/>
  <c r="AD142" i="53"/>
  <c r="Z143" i="53"/>
  <c r="AD143" i="53"/>
  <c r="AA144" i="53"/>
  <c r="AA145" i="53"/>
  <c r="BK145" i="53"/>
  <c r="AB146" i="53"/>
  <c r="Y147" i="53"/>
  <c r="AE147" i="53" s="1"/>
  <c r="BK147" i="53"/>
  <c r="AB148" i="53"/>
  <c r="BH148" i="53"/>
  <c r="BS148" i="53" s="1"/>
  <c r="Z149" i="53"/>
  <c r="AD149" i="53"/>
  <c r="Z150" i="53"/>
  <c r="AD150" i="53"/>
  <c r="O151" i="53"/>
  <c r="AQ151" i="53"/>
  <c r="Z152" i="53"/>
  <c r="AD152" i="53"/>
  <c r="Z153" i="53"/>
  <c r="AD153" i="53"/>
  <c r="Y154" i="53"/>
  <c r="AE154" i="53" s="1"/>
  <c r="AB155" i="53"/>
  <c r="Y156" i="53"/>
  <c r="AE156" i="53" s="1"/>
  <c r="Z157" i="53"/>
  <c r="AD157" i="53"/>
  <c r="BJ157" i="53"/>
  <c r="BJ151" i="53" s="1"/>
  <c r="AA158" i="53"/>
  <c r="AA159" i="53"/>
  <c r="BG161" i="53"/>
  <c r="AC162" i="53"/>
  <c r="AC160" i="53" s="1"/>
  <c r="AD162" i="53"/>
  <c r="AV162" i="53"/>
  <c r="AV160" i="53" s="1"/>
  <c r="BK163" i="53"/>
  <c r="AO164" i="53"/>
  <c r="AW164" i="53" s="1"/>
  <c r="BG164" i="53"/>
  <c r="BK165" i="53"/>
  <c r="BK160" i="53" s="1"/>
  <c r="AA165" i="53"/>
  <c r="AA172" i="53"/>
  <c r="AW172" i="53"/>
  <c r="AA173" i="53"/>
  <c r="AW173" i="53"/>
  <c r="AW175" i="53"/>
  <c r="AW182" i="53"/>
  <c r="AW187" i="53"/>
  <c r="BG117" i="53"/>
  <c r="AA119" i="53"/>
  <c r="Y120" i="53"/>
  <c r="AC120" i="53"/>
  <c r="BJ120" i="53"/>
  <c r="AA121" i="53"/>
  <c r="AA122" i="53"/>
  <c r="Y123" i="53"/>
  <c r="AC123" i="53"/>
  <c r="BJ123" i="53"/>
  <c r="AA124" i="53"/>
  <c r="AA126" i="53"/>
  <c r="BK128" i="53"/>
  <c r="AA130" i="53"/>
  <c r="Y132" i="53"/>
  <c r="AC132" i="53"/>
  <c r="AA138" i="53"/>
  <c r="BK138" i="53"/>
  <c r="Y140" i="53"/>
  <c r="AC140" i="53"/>
  <c r="BJ140" i="53"/>
  <c r="AA141" i="53"/>
  <c r="AA142" i="53"/>
  <c r="AA143" i="53"/>
  <c r="BH143" i="53"/>
  <c r="BS143" i="53" s="1"/>
  <c r="Y146" i="53"/>
  <c r="AC146" i="53"/>
  <c r="BH146" i="53"/>
  <c r="Y148" i="53"/>
  <c r="AE148" i="53" s="1"/>
  <c r="AC148" i="53"/>
  <c r="BJ148" i="53"/>
  <c r="AA149" i="53"/>
  <c r="BH149" i="53"/>
  <c r="AA150" i="53"/>
  <c r="BH150" i="53"/>
  <c r="AA152" i="53"/>
  <c r="AA153" i="53"/>
  <c r="AU153" i="53"/>
  <c r="AW153" i="53" s="1"/>
  <c r="Y155" i="53"/>
  <c r="AC155" i="53"/>
  <c r="AA157" i="53"/>
  <c r="V160" i="53"/>
  <c r="AG162" i="53"/>
  <c r="BJ163" i="53"/>
  <c r="AD163" i="53"/>
  <c r="Z163" i="53"/>
  <c r="AB163" i="53"/>
  <c r="Y163" i="53"/>
  <c r="AB166" i="53"/>
  <c r="BJ166" i="53"/>
  <c r="AD166" i="53"/>
  <c r="Z166" i="53"/>
  <c r="Y166" i="53"/>
  <c r="BK166" i="53"/>
  <c r="AB168" i="53"/>
  <c r="AD168" i="53"/>
  <c r="Z168" i="53"/>
  <c r="Y168" i="53"/>
  <c r="AC172" i="53"/>
  <c r="BK118" i="53"/>
  <c r="AB119" i="53"/>
  <c r="Z120" i="53"/>
  <c r="AB121" i="53"/>
  <c r="AB122" i="53"/>
  <c r="BH122" i="53"/>
  <c r="Z123" i="53"/>
  <c r="AB124" i="53"/>
  <c r="BK125" i="53"/>
  <c r="AB126" i="53"/>
  <c r="Y129" i="53"/>
  <c r="AE129" i="53" s="1"/>
  <c r="AB130" i="53"/>
  <c r="Z132" i="53"/>
  <c r="AD132" i="53"/>
  <c r="Y133" i="53"/>
  <c r="AC133" i="53"/>
  <c r="AB138" i="53"/>
  <c r="Y139" i="53"/>
  <c r="AE139" i="53" s="1"/>
  <c r="AC139" i="53"/>
  <c r="Z140" i="53"/>
  <c r="AB141" i="53"/>
  <c r="BH141" i="53"/>
  <c r="AB142" i="53"/>
  <c r="BH142" i="53"/>
  <c r="BQ142" i="53" s="1"/>
  <c r="AB143" i="53"/>
  <c r="BJ143" i="53"/>
  <c r="Y144" i="53"/>
  <c r="AC144" i="53"/>
  <c r="Y145" i="53"/>
  <c r="AC145" i="53"/>
  <c r="Z146" i="53"/>
  <c r="AD146" i="53"/>
  <c r="Z148" i="53"/>
  <c r="AB149" i="53"/>
  <c r="AB150" i="53"/>
  <c r="BJ150" i="53"/>
  <c r="AK151" i="53"/>
  <c r="AB152" i="53"/>
  <c r="AB153" i="53"/>
  <c r="Z155" i="53"/>
  <c r="AD155" i="53"/>
  <c r="AB157" i="53"/>
  <c r="Y158" i="53"/>
  <c r="AC158" i="53"/>
  <c r="Y159" i="53"/>
  <c r="AC159" i="53"/>
  <c r="AM160" i="53"/>
  <c r="BG163" i="53"/>
  <c r="AA163" i="53"/>
  <c r="AA166" i="53"/>
  <c r="BK168" i="53"/>
  <c r="AA168" i="53"/>
  <c r="AD169" i="53"/>
  <c r="Z169" i="53"/>
  <c r="AB169" i="53"/>
  <c r="Y169" i="53"/>
  <c r="AE169" i="53" s="1"/>
  <c r="AW169" i="53"/>
  <c r="BJ171" i="53"/>
  <c r="AB171" i="53"/>
  <c r="AD171" i="53"/>
  <c r="Z171" i="53"/>
  <c r="Y171" i="53"/>
  <c r="AW176" i="53"/>
  <c r="Y119" i="53"/>
  <c r="AC119" i="53"/>
  <c r="Y121" i="53"/>
  <c r="AC121" i="53"/>
  <c r="Y122" i="53"/>
  <c r="AC122" i="53"/>
  <c r="Y124" i="53"/>
  <c r="AE124" i="53" s="1"/>
  <c r="Y126" i="53"/>
  <c r="AE126" i="53" s="1"/>
  <c r="Y130" i="53"/>
  <c r="Y138" i="53"/>
  <c r="AE138" i="53" s="1"/>
  <c r="AC138" i="53"/>
  <c r="Y141" i="53"/>
  <c r="AE141" i="53" s="1"/>
  <c r="AC141" i="53"/>
  <c r="Y142" i="53"/>
  <c r="AE142" i="53" s="1"/>
  <c r="AC142" i="53"/>
  <c r="Y143" i="53"/>
  <c r="AE143" i="53" s="1"/>
  <c r="Y149" i="53"/>
  <c r="Y150" i="53"/>
  <c r="AE150" i="53" s="1"/>
  <c r="Y152" i="53"/>
  <c r="AC152" i="53"/>
  <c r="AC151" i="53" s="1"/>
  <c r="Y153" i="53"/>
  <c r="AC153" i="53"/>
  <c r="Y157" i="53"/>
  <c r="AE157" i="53" s="1"/>
  <c r="AE162" i="53"/>
  <c r="AB162" i="53"/>
  <c r="BG162" i="53"/>
  <c r="AD165" i="53"/>
  <c r="Z165" i="53"/>
  <c r="AB165" i="53"/>
  <c r="Y165" i="53"/>
  <c r="BJ165" i="53"/>
  <c r="BP171" i="53"/>
  <c r="BP160" i="53" s="1"/>
  <c r="BO160" i="53"/>
  <c r="AD172" i="53"/>
  <c r="Z172" i="53"/>
  <c r="AB172" i="53"/>
  <c r="Y172" i="53"/>
  <c r="AD173" i="53"/>
  <c r="Z173" i="53"/>
  <c r="BJ173" i="53"/>
  <c r="AB173" i="53"/>
  <c r="Y173" i="53"/>
  <c r="AA161" i="53"/>
  <c r="AA160" i="53" s="1"/>
  <c r="Y164" i="53"/>
  <c r="AE164" i="53" s="1"/>
  <c r="AA167" i="53"/>
  <c r="Y170" i="53"/>
  <c r="AE170" i="53" s="1"/>
  <c r="AB174" i="53"/>
  <c r="AB175" i="53"/>
  <c r="BJ175" i="53"/>
  <c r="Y176" i="53"/>
  <c r="AC176" i="53"/>
  <c r="Y177" i="53"/>
  <c r="AC177" i="53"/>
  <c r="O178" i="53"/>
  <c r="Z179" i="53"/>
  <c r="AD179" i="53"/>
  <c r="AB180" i="53"/>
  <c r="Z181" i="53"/>
  <c r="AD181" i="53"/>
  <c r="Z182" i="53"/>
  <c r="AD182" i="53"/>
  <c r="AB183" i="53"/>
  <c r="AB184" i="53"/>
  <c r="AO184" i="53"/>
  <c r="BK184" i="53"/>
  <c r="Z185" i="53"/>
  <c r="Z186" i="53"/>
  <c r="BG194" i="53"/>
  <c r="BK194" i="53"/>
  <c r="BK198" i="53"/>
  <c r="Y174" i="53"/>
  <c r="AC174" i="53"/>
  <c r="BJ174" i="53"/>
  <c r="Y175" i="53"/>
  <c r="AC175" i="53"/>
  <c r="AA179" i="53"/>
  <c r="AU179" i="53"/>
  <c r="BJ179" i="53"/>
  <c r="Y180" i="53"/>
  <c r="AC180" i="53"/>
  <c r="AC178" i="53" s="1"/>
  <c r="AA181" i="53"/>
  <c r="BJ181" i="53"/>
  <c r="AA182" i="53"/>
  <c r="BJ182" i="53"/>
  <c r="Y183" i="53"/>
  <c r="AE183" i="53" s="1"/>
  <c r="AC183" i="53"/>
  <c r="Y184" i="53"/>
  <c r="AC184" i="53"/>
  <c r="AB185" i="53"/>
  <c r="AB186" i="53"/>
  <c r="BG190" i="53"/>
  <c r="BK190" i="53"/>
  <c r="BK196" i="53"/>
  <c r="Y161" i="53"/>
  <c r="Y167" i="53"/>
  <c r="AE167" i="53" s="1"/>
  <c r="AC167" i="53"/>
  <c r="Z174" i="53"/>
  <c r="Z175" i="53"/>
  <c r="AK178" i="53"/>
  <c r="AB179" i="53"/>
  <c r="Z180" i="53"/>
  <c r="AB181" i="53"/>
  <c r="AB182" i="53"/>
  <c r="Z183" i="53"/>
  <c r="Z184" i="53"/>
  <c r="AD184" i="53"/>
  <c r="AU184" i="53"/>
  <c r="AU185" i="53"/>
  <c r="AW185" i="53" s="1"/>
  <c r="AU186" i="53"/>
  <c r="AW186" i="53" s="1"/>
  <c r="AV188" i="53"/>
  <c r="AV178" i="53" s="1"/>
  <c r="BG189" i="53"/>
  <c r="BG178" i="53" s="1"/>
  <c r="AV194" i="53"/>
  <c r="Y179" i="53"/>
  <c r="Y181" i="53"/>
  <c r="Y182" i="53"/>
  <c r="AE182" i="53" s="1"/>
  <c r="BJ185" i="53"/>
  <c r="AA185" i="53"/>
  <c r="Y185" i="53"/>
  <c r="AD185" i="53"/>
  <c r="BJ186" i="53"/>
  <c r="AA186" i="53"/>
  <c r="Y186" i="53"/>
  <c r="AD186" i="53"/>
  <c r="BG192" i="53"/>
  <c r="BK192" i="53"/>
  <c r="BK178" i="53" s="1"/>
  <c r="AB200" i="53"/>
  <c r="AA200" i="53"/>
  <c r="AD200" i="53"/>
  <c r="Z200" i="53"/>
  <c r="BJ200" i="53"/>
  <c r="AC200" i="53"/>
  <c r="Y200" i="53"/>
  <c r="AA187" i="53"/>
  <c r="Y188" i="53"/>
  <c r="AE188" i="53" s="1"/>
  <c r="BJ189" i="53"/>
  <c r="AD189" i="53"/>
  <c r="Z189" i="53"/>
  <c r="Y189" i="53"/>
  <c r="BG191" i="53"/>
  <c r="AW192" i="53"/>
  <c r="BG195" i="53"/>
  <c r="AW196" i="53"/>
  <c r="BG197" i="53"/>
  <c r="AB202" i="53"/>
  <c r="AA202" i="53"/>
  <c r="BJ202" i="53"/>
  <c r="AD202" i="53"/>
  <c r="Z202" i="53"/>
  <c r="Y202" i="53"/>
  <c r="AO202" i="53"/>
  <c r="AW202" i="53" s="1"/>
  <c r="AV210" i="53"/>
  <c r="AB208" i="53"/>
  <c r="AA208" i="53"/>
  <c r="AD208" i="53"/>
  <c r="Z208" i="53"/>
  <c r="Y208" i="53"/>
  <c r="AB219" i="53"/>
  <c r="AA219" i="53"/>
  <c r="AD219" i="53"/>
  <c r="BJ219" i="53"/>
  <c r="AC219" i="53"/>
  <c r="Z219" i="53"/>
  <c r="Y219" i="53"/>
  <c r="BG220" i="53"/>
  <c r="BK220" i="53"/>
  <c r="AT283" i="53"/>
  <c r="Y187" i="53"/>
  <c r="AE187" i="53" s="1"/>
  <c r="AC187" i="53"/>
  <c r="AU189" i="53"/>
  <c r="AW189" i="53" s="1"/>
  <c r="AW194" i="53"/>
  <c r="AB199" i="53"/>
  <c r="BJ199" i="53"/>
  <c r="AA199" i="53"/>
  <c r="AD199" i="53"/>
  <c r="Z199" i="53"/>
  <c r="Y199" i="53"/>
  <c r="AB204" i="53"/>
  <c r="BJ204" i="53"/>
  <c r="AA204" i="53"/>
  <c r="AD204" i="53"/>
  <c r="Z204" i="53"/>
  <c r="Y204" i="53"/>
  <c r="BK205" i="53"/>
  <c r="AB207" i="53"/>
  <c r="BJ207" i="53"/>
  <c r="AA207" i="53"/>
  <c r="AD207" i="53"/>
  <c r="Z207" i="53"/>
  <c r="Y207" i="53"/>
  <c r="AC208" i="53"/>
  <c r="BJ208" i="53"/>
  <c r="AL209" i="53"/>
  <c r="AW210" i="53"/>
  <c r="BG213" i="53"/>
  <c r="BK213" i="53"/>
  <c r="BG210" i="53"/>
  <c r="BK210" i="53"/>
  <c r="AW212" i="53"/>
  <c r="AS283" i="53"/>
  <c r="BF283" i="53"/>
  <c r="Y190" i="53"/>
  <c r="AE190" i="53" s="1"/>
  <c r="Y191" i="53"/>
  <c r="AE191" i="53" s="1"/>
  <c r="Y192" i="53"/>
  <c r="AE192" i="53" s="1"/>
  <c r="Y193" i="53"/>
  <c r="AE193" i="53" s="1"/>
  <c r="Y194" i="53"/>
  <c r="AE194" i="53" s="1"/>
  <c r="Y195" i="53"/>
  <c r="AE195" i="53" s="1"/>
  <c r="Y196" i="53"/>
  <c r="AE196" i="53" s="1"/>
  <c r="Y197" i="53"/>
  <c r="AE197" i="53" s="1"/>
  <c r="Y198" i="53"/>
  <c r="AE198" i="53" s="1"/>
  <c r="AB201" i="53"/>
  <c r="Y203" i="53"/>
  <c r="AE203" i="53" s="1"/>
  <c r="AB205" i="53"/>
  <c r="AB206" i="53"/>
  <c r="Y209" i="53"/>
  <c r="AE209" i="53" s="1"/>
  <c r="AA210" i="53"/>
  <c r="BJ210" i="53"/>
  <c r="AB211" i="53"/>
  <c r="Z212" i="53"/>
  <c r="AE212" i="53" s="1"/>
  <c r="AA213" i="53"/>
  <c r="Y214" i="53"/>
  <c r="AE214" i="53" s="1"/>
  <c r="AB215" i="53"/>
  <c r="AA216" i="53"/>
  <c r="AB217" i="53"/>
  <c r="BJ217" i="53"/>
  <c r="AA217" i="53"/>
  <c r="Y217" i="53"/>
  <c r="AV217" i="53"/>
  <c r="BG218" i="53"/>
  <c r="BG219" i="53"/>
  <c r="BK219" i="53"/>
  <c r="BG225" i="53"/>
  <c r="AW227" i="53"/>
  <c r="AW228" i="53"/>
  <c r="BG229" i="53"/>
  <c r="R283" i="53"/>
  <c r="V230" i="53"/>
  <c r="V283" i="53" s="1"/>
  <c r="BG232" i="53"/>
  <c r="BH232" i="53" s="1"/>
  <c r="W230" i="53"/>
  <c r="W283" i="53" s="1"/>
  <c r="AH230" i="53"/>
  <c r="AW235" i="53"/>
  <c r="BK238" i="53"/>
  <c r="AW239" i="53"/>
  <c r="BG243" i="53"/>
  <c r="BK250" i="53"/>
  <c r="BG250" i="53"/>
  <c r="AB252" i="53"/>
  <c r="AC252" i="53"/>
  <c r="AA252" i="53"/>
  <c r="BJ252" i="53"/>
  <c r="AD252" i="53"/>
  <c r="Z252" i="53"/>
  <c r="Y252" i="53"/>
  <c r="AW253" i="53"/>
  <c r="Y201" i="53"/>
  <c r="AC201" i="53"/>
  <c r="BJ201" i="53"/>
  <c r="Y205" i="53"/>
  <c r="AC205" i="53"/>
  <c r="Y206" i="53"/>
  <c r="AE206" i="53" s="1"/>
  <c r="AC206" i="53"/>
  <c r="Y211" i="53"/>
  <c r="AC211" i="53"/>
  <c r="BJ211" i="53"/>
  <c r="Y215" i="53"/>
  <c r="AC215" i="53"/>
  <c r="BG222" i="53"/>
  <c r="BK222" i="53"/>
  <c r="BG228" i="53"/>
  <c r="BC283" i="53"/>
  <c r="AM230" i="53"/>
  <c r="BB283" i="53"/>
  <c r="AB248" i="53"/>
  <c r="AA248" i="53"/>
  <c r="BJ248" i="53"/>
  <c r="Z248" i="53"/>
  <c r="AD248" i="53"/>
  <c r="AC248" i="53"/>
  <c r="Y248" i="53"/>
  <c r="Z201" i="53"/>
  <c r="Z205" i="53"/>
  <c r="Z206" i="53"/>
  <c r="Y210" i="53"/>
  <c r="AE210" i="53" s="1"/>
  <c r="Z211" i="53"/>
  <c r="Y213" i="53"/>
  <c r="Z215" i="53"/>
  <c r="AD215" i="53"/>
  <c r="AC216" i="53"/>
  <c r="AB216" i="53"/>
  <c r="Y216" i="53"/>
  <c r="AO217" i="53"/>
  <c r="AW217" i="53" s="1"/>
  <c r="AW220" i="53"/>
  <c r="BG223" i="53"/>
  <c r="AP283" i="53"/>
  <c r="AY283" i="53"/>
  <c r="BM283" i="53"/>
  <c r="AU232" i="53"/>
  <c r="AW232" i="53" s="1"/>
  <c r="BP230" i="53"/>
  <c r="BP283" i="53" s="1"/>
  <c r="AW233" i="53"/>
  <c r="AB244" i="53"/>
  <c r="AA244" i="53"/>
  <c r="AD244" i="53"/>
  <c r="AC244" i="53"/>
  <c r="BJ244" i="53"/>
  <c r="Z244" i="53"/>
  <c r="Y244" i="53"/>
  <c r="Y218" i="53"/>
  <c r="AE218" i="53" s="1"/>
  <c r="AB220" i="53"/>
  <c r="Y221" i="53"/>
  <c r="AC221" i="53"/>
  <c r="AB222" i="53"/>
  <c r="AB223" i="53"/>
  <c r="BK223" i="53"/>
  <c r="AB224" i="53"/>
  <c r="BK224" i="53"/>
  <c r="AB225" i="53"/>
  <c r="Y226" i="53"/>
  <c r="AC226" i="53"/>
  <c r="BJ226" i="53"/>
  <c r="AA227" i="53"/>
  <c r="BJ227" i="53"/>
  <c r="Y228" i="53"/>
  <c r="AC228" i="53"/>
  <c r="Y229" i="53"/>
  <c r="AC229" i="53"/>
  <c r="O230" i="53"/>
  <c r="O283" i="53" s="1"/>
  <c r="S283" i="53"/>
  <c r="AQ230" i="53"/>
  <c r="AQ283" i="53" s="1"/>
  <c r="BI283" i="53"/>
  <c r="BO283" i="53"/>
  <c r="AB231" i="53"/>
  <c r="AN230" i="53"/>
  <c r="AV231" i="53"/>
  <c r="BH234" i="53"/>
  <c r="BS234" i="53" s="1"/>
  <c r="AB234" i="53"/>
  <c r="Y234" i="53"/>
  <c r="AD234" i="53"/>
  <c r="BJ234" i="53"/>
  <c r="AA235" i="53"/>
  <c r="BJ237" i="53"/>
  <c r="AB237" i="53"/>
  <c r="Y237" i="53"/>
  <c r="AD237" i="53"/>
  <c r="Y238" i="53"/>
  <c r="AD238" i="53"/>
  <c r="BJ240" i="53"/>
  <c r="AD240" i="53"/>
  <c r="Z240" i="53"/>
  <c r="Y240" i="53"/>
  <c r="AU240" i="53"/>
  <c r="BK249" i="53"/>
  <c r="AU251" i="53"/>
  <c r="AW251" i="53" s="1"/>
  <c r="BG252" i="53"/>
  <c r="BH252" i="53" s="1"/>
  <c r="BK252" i="53"/>
  <c r="BK253" i="53"/>
  <c r="BJ259" i="53"/>
  <c r="AD259" i="53"/>
  <c r="Z259" i="53"/>
  <c r="AB259" i="53"/>
  <c r="AC259" i="53"/>
  <c r="Y259" i="53"/>
  <c r="BK260" i="53"/>
  <c r="BG260" i="53"/>
  <c r="BG263" i="53"/>
  <c r="BK263" i="53"/>
  <c r="BG274" i="53"/>
  <c r="BK274" i="53"/>
  <c r="Y220" i="53"/>
  <c r="AD221" i="53"/>
  <c r="Y222" i="53"/>
  <c r="AE222" i="53" s="1"/>
  <c r="Y223" i="53"/>
  <c r="AE223" i="53" s="1"/>
  <c r="Y224" i="53"/>
  <c r="AE224" i="53" s="1"/>
  <c r="Y225" i="53"/>
  <c r="AE225" i="53" s="1"/>
  <c r="Z226" i="53"/>
  <c r="AB227" i="53"/>
  <c r="Z228" i="53"/>
  <c r="Z229" i="53"/>
  <c r="P283" i="53"/>
  <c r="BA283" i="53"/>
  <c r="BE283" i="53"/>
  <c r="X230" i="53"/>
  <c r="X283" i="53" s="1"/>
  <c r="AC231" i="53"/>
  <c r="AU231" i="53"/>
  <c r="BJ232" i="53"/>
  <c r="AD232" i="53"/>
  <c r="Z232" i="53"/>
  <c r="Z230" i="53" s="1"/>
  <c r="Y232" i="53"/>
  <c r="Z234" i="53"/>
  <c r="Z237" i="53"/>
  <c r="BG238" i="53"/>
  <c r="Z238" i="53"/>
  <c r="AO240" i="53"/>
  <c r="AW240" i="53" s="1"/>
  <c r="BJ241" i="53"/>
  <c r="AB241" i="53"/>
  <c r="BH241" i="53"/>
  <c r="AA241" i="53"/>
  <c r="Y241" i="53"/>
  <c r="AW241" i="53"/>
  <c r="BK243" i="53"/>
  <c r="BG247" i="53"/>
  <c r="AU250" i="53"/>
  <c r="AA251" i="53"/>
  <c r="AB251" i="53"/>
  <c r="Z251" i="53"/>
  <c r="Y251" i="53"/>
  <c r="BG261" i="53"/>
  <c r="BK261" i="53"/>
  <c r="Y227" i="53"/>
  <c r="AE227" i="53" s="1"/>
  <c r="Q283" i="53"/>
  <c r="U283" i="53"/>
  <c r="AX283" i="53"/>
  <c r="Y231" i="53"/>
  <c r="AD231" i="53"/>
  <c r="AO231" i="53"/>
  <c r="BJ231" i="53"/>
  <c r="BH233" i="53"/>
  <c r="BJ235" i="53"/>
  <c r="AB235" i="53"/>
  <c r="Y235" i="53"/>
  <c r="AD235" i="53"/>
  <c r="BK236" i="53"/>
  <c r="AB238" i="53"/>
  <c r="BK240" i="53"/>
  <c r="AU242" i="53"/>
  <c r="AW242" i="53" s="1"/>
  <c r="AU243" i="53"/>
  <c r="AW243" i="53" s="1"/>
  <c r="AW247" i="53"/>
  <c r="AO250" i="53"/>
  <c r="AW250" i="53" s="1"/>
  <c r="BK262" i="53"/>
  <c r="BG262" i="53"/>
  <c r="AB282" i="53"/>
  <c r="AA282" i="53"/>
  <c r="BJ282" i="53"/>
  <c r="AD282" i="53"/>
  <c r="Z282" i="53"/>
  <c r="AC282" i="53"/>
  <c r="Y282" i="53"/>
  <c r="AE282" i="53" s="1"/>
  <c r="T283" i="53"/>
  <c r="AR283" i="53"/>
  <c r="AZ283" i="53"/>
  <c r="BD283" i="53"/>
  <c r="Y233" i="53"/>
  <c r="AC233" i="53"/>
  <c r="Y236" i="53"/>
  <c r="AE236" i="53" s="1"/>
  <c r="Y239" i="53"/>
  <c r="AE239" i="53" s="1"/>
  <c r="AB242" i="53"/>
  <c r="BJ242" i="53"/>
  <c r="Y243" i="53"/>
  <c r="AE243" i="53" s="1"/>
  <c r="AC243" i="53"/>
  <c r="AD245" i="53"/>
  <c r="Z245" i="53"/>
  <c r="Y245" i="53"/>
  <c r="AE245" i="53" s="1"/>
  <c r="BK246" i="53"/>
  <c r="BG246" i="53"/>
  <c r="AC247" i="53"/>
  <c r="BG248" i="53"/>
  <c r="BK251" i="53"/>
  <c r="Y254" i="53"/>
  <c r="AD254" i="53"/>
  <c r="AW260" i="53"/>
  <c r="AB261" i="53"/>
  <c r="BJ261" i="53"/>
  <c r="AD261" i="53"/>
  <c r="Z261" i="53"/>
  <c r="Y261" i="53"/>
  <c r="AE261" i="53" s="1"/>
  <c r="AV266" i="53"/>
  <c r="AB269" i="53"/>
  <c r="AC269" i="53"/>
  <c r="AA269" i="53"/>
  <c r="BJ269" i="53"/>
  <c r="Z269" i="53"/>
  <c r="Y269" i="53"/>
  <c r="Y242" i="53"/>
  <c r="AE242" i="53" s="1"/>
  <c r="BG245" i="53"/>
  <c r="AU246" i="53"/>
  <c r="AW246" i="53" s="1"/>
  <c r="Y247" i="53"/>
  <c r="AD247" i="53"/>
  <c r="BJ247" i="53"/>
  <c r="BJ250" i="53"/>
  <c r="AD250" i="53"/>
  <c r="Z250" i="53"/>
  <c r="Y250" i="53"/>
  <c r="AE250" i="53" s="1"/>
  <c r="BG254" i="53"/>
  <c r="BJ255" i="53"/>
  <c r="AA255" i="53"/>
  <c r="Y255" i="53"/>
  <c r="AE255" i="53" s="1"/>
  <c r="AD255" i="53"/>
  <c r="BK256" i="53"/>
  <c r="BJ257" i="53"/>
  <c r="AD257" i="53"/>
  <c r="Z257" i="53"/>
  <c r="AB257" i="53"/>
  <c r="Y257" i="53"/>
  <c r="BG267" i="53"/>
  <c r="AB279" i="53"/>
  <c r="AA279" i="53"/>
  <c r="BJ279" i="53"/>
  <c r="AD279" i="53"/>
  <c r="Z279" i="53"/>
  <c r="AC279" i="53"/>
  <c r="Y279" i="53"/>
  <c r="AE279" i="53" s="1"/>
  <c r="Y246" i="53"/>
  <c r="AE246" i="53" s="1"/>
  <c r="Y249" i="53"/>
  <c r="AE249" i="53" s="1"/>
  <c r="Y253" i="53"/>
  <c r="AC253" i="53"/>
  <c r="AA256" i="53"/>
  <c r="Y258" i="53"/>
  <c r="AE258" i="53" s="1"/>
  <c r="Y260" i="53"/>
  <c r="AE260" i="53" s="1"/>
  <c r="AA262" i="53"/>
  <c r="AA263" i="53"/>
  <c r="BJ265" i="53"/>
  <c r="AD265" i="53"/>
  <c r="Z265" i="53"/>
  <c r="Y265" i="53"/>
  <c r="AB266" i="53"/>
  <c r="Y268" i="53"/>
  <c r="AD268" i="53"/>
  <c r="AO268" i="53"/>
  <c r="AW268" i="53" s="1"/>
  <c r="BJ268" i="53"/>
  <c r="BG269" i="53"/>
  <c r="AB270" i="53"/>
  <c r="BK278" i="53"/>
  <c r="BK268" i="53"/>
  <c r="BG275" i="53"/>
  <c r="BG276" i="53"/>
  <c r="BK276" i="53"/>
  <c r="Y256" i="53"/>
  <c r="AE256" i="53" s="1"/>
  <c r="Y262" i="53"/>
  <c r="AU262" i="53"/>
  <c r="AW262" i="53" s="1"/>
  <c r="Y263" i="53"/>
  <c r="AE263" i="53" s="1"/>
  <c r="AD263" i="53"/>
  <c r="Y266" i="53"/>
  <c r="AD266" i="53"/>
  <c r="AO266" i="53"/>
  <c r="AW266" i="53" s="1"/>
  <c r="BJ266" i="53"/>
  <c r="BG268" i="53"/>
  <c r="Y270" i="53"/>
  <c r="AD270" i="53"/>
  <c r="AO270" i="53"/>
  <c r="AW270" i="53" s="1"/>
  <c r="AB271" i="53"/>
  <c r="BJ271" i="53"/>
  <c r="AD271" i="53"/>
  <c r="Z271" i="53"/>
  <c r="Y271" i="53"/>
  <c r="Y264" i="53"/>
  <c r="AE264" i="53" s="1"/>
  <c r="Y267" i="53"/>
  <c r="AE267" i="53" s="1"/>
  <c r="AC272" i="53"/>
  <c r="Y272" i="53"/>
  <c r="AA272" i="53"/>
  <c r="Z272" i="53"/>
  <c r="AB273" i="53"/>
  <c r="AA273" i="53"/>
  <c r="BJ273" i="53"/>
  <c r="AD273" i="53"/>
  <c r="Z273" i="53"/>
  <c r="Y273" i="53"/>
  <c r="AW274" i="53"/>
  <c r="AV276" i="53"/>
  <c r="BK281" i="53"/>
  <c r="AW276" i="53"/>
  <c r="AA274" i="53"/>
  <c r="Y275" i="53"/>
  <c r="AC275" i="53"/>
  <c r="AA276" i="53"/>
  <c r="AB277" i="53"/>
  <c r="Y278" i="53"/>
  <c r="AC278" i="53"/>
  <c r="AA280" i="53"/>
  <c r="Y281" i="53"/>
  <c r="AE281" i="53" s="1"/>
  <c r="BK273" i="53"/>
  <c r="BK275" i="53"/>
  <c r="Y277" i="53"/>
  <c r="AC277" i="53"/>
  <c r="BK279" i="53"/>
  <c r="Y274" i="53"/>
  <c r="AC274" i="53"/>
  <c r="Y276" i="53"/>
  <c r="AE276" i="53" s="1"/>
  <c r="Z277" i="53"/>
  <c r="AD277" i="53"/>
  <c r="Y280" i="53"/>
  <c r="AC280" i="53"/>
  <c r="AU118" i="52"/>
  <c r="AO118" i="52"/>
  <c r="BJ118" i="52"/>
  <c r="AD118" i="52"/>
  <c r="AB118" i="52"/>
  <c r="AV118" i="52"/>
  <c r="Z118" i="52"/>
  <c r="AA118" i="52"/>
  <c r="BG118" i="52"/>
  <c r="BK118" i="52"/>
  <c r="Y118" i="52"/>
  <c r="AO142" i="52"/>
  <c r="AU142" i="52"/>
  <c r="AA142" i="52"/>
  <c r="AB142" i="52"/>
  <c r="AU66" i="52"/>
  <c r="BG142" i="52"/>
  <c r="BH142" i="52" s="1"/>
  <c r="Y142" i="52"/>
  <c r="AC142" i="52"/>
  <c r="BJ142" i="52"/>
  <c r="AO66" i="52"/>
  <c r="Z142" i="52"/>
  <c r="BG66" i="52"/>
  <c r="Z66" i="52"/>
  <c r="AD66" i="52"/>
  <c r="BJ66" i="52"/>
  <c r="Y66" i="52"/>
  <c r="AC66" i="52"/>
  <c r="AA66" i="52"/>
  <c r="S100" i="52"/>
  <c r="T100" i="52"/>
  <c r="U100" i="52"/>
  <c r="AJ100" i="52"/>
  <c r="AL100" i="52"/>
  <c r="AP100" i="52"/>
  <c r="AR100" i="52"/>
  <c r="AX100" i="52"/>
  <c r="AY100" i="52"/>
  <c r="AZ100" i="52"/>
  <c r="BA100" i="52"/>
  <c r="BC100" i="52"/>
  <c r="BD100" i="52"/>
  <c r="BE100" i="52"/>
  <c r="BI100" i="52"/>
  <c r="BM100" i="52"/>
  <c r="BN100" i="52"/>
  <c r="BO100" i="52"/>
  <c r="P100" i="52"/>
  <c r="Q100" i="52"/>
  <c r="R100" i="52"/>
  <c r="BO151" i="52"/>
  <c r="BP177" i="52"/>
  <c r="BP28" i="52"/>
  <c r="BP29" i="52"/>
  <c r="BP30" i="52"/>
  <c r="BP31" i="52"/>
  <c r="BP32" i="52"/>
  <c r="BP33" i="52"/>
  <c r="BP34" i="52"/>
  <c r="BP35" i="52"/>
  <c r="BP36" i="52"/>
  <c r="BP37" i="52"/>
  <c r="BP38" i="52"/>
  <c r="BP39" i="52"/>
  <c r="BP40" i="52"/>
  <c r="BP41" i="52"/>
  <c r="BP42" i="52"/>
  <c r="BP43" i="52"/>
  <c r="BP44" i="52"/>
  <c r="BP45" i="52"/>
  <c r="BP46" i="52"/>
  <c r="BP47" i="52"/>
  <c r="BP48" i="52"/>
  <c r="BP49" i="52"/>
  <c r="BP50" i="52"/>
  <c r="BP51" i="52"/>
  <c r="BP52" i="52"/>
  <c r="BP53" i="52"/>
  <c r="BP54" i="52"/>
  <c r="BP55" i="52"/>
  <c r="BP56" i="52"/>
  <c r="BP57" i="52"/>
  <c r="BP58" i="52"/>
  <c r="BP59" i="52"/>
  <c r="BP60" i="52"/>
  <c r="BP61" i="52"/>
  <c r="BP62" i="52"/>
  <c r="BP63" i="52"/>
  <c r="BP64" i="52"/>
  <c r="BP65" i="52"/>
  <c r="BP67" i="52"/>
  <c r="BP68" i="52"/>
  <c r="BP69" i="52"/>
  <c r="BP70" i="52"/>
  <c r="BP71" i="52"/>
  <c r="BP72" i="52"/>
  <c r="BP73" i="52"/>
  <c r="BP74" i="52"/>
  <c r="BP75" i="52"/>
  <c r="BP76" i="52"/>
  <c r="BP77" i="52"/>
  <c r="BP78" i="52"/>
  <c r="BP79" i="52"/>
  <c r="BP80" i="52"/>
  <c r="BP81" i="52"/>
  <c r="BP82" i="52"/>
  <c r="BP83" i="52"/>
  <c r="BP84" i="52"/>
  <c r="BP85" i="52"/>
  <c r="BP86" i="52"/>
  <c r="BP87" i="52"/>
  <c r="BP88" i="52"/>
  <c r="BP89" i="52"/>
  <c r="BP90" i="52"/>
  <c r="BP91" i="52"/>
  <c r="BP92" i="52"/>
  <c r="BP93" i="52"/>
  <c r="BP94" i="52"/>
  <c r="BP95" i="52"/>
  <c r="BP96" i="52"/>
  <c r="BP97" i="52"/>
  <c r="BP98" i="52"/>
  <c r="BP101" i="52"/>
  <c r="BP102" i="52"/>
  <c r="BP103" i="52"/>
  <c r="BP104" i="52"/>
  <c r="BP105" i="52"/>
  <c r="BP106" i="52"/>
  <c r="BP107" i="52"/>
  <c r="BP108" i="52"/>
  <c r="BP109" i="52"/>
  <c r="BP110" i="52"/>
  <c r="BP111" i="52"/>
  <c r="BP112" i="52"/>
  <c r="BP113" i="52"/>
  <c r="BP114" i="52"/>
  <c r="BP115" i="52"/>
  <c r="BP116" i="52"/>
  <c r="BP117" i="52"/>
  <c r="BP119" i="52"/>
  <c r="BP120" i="52"/>
  <c r="BP121" i="52"/>
  <c r="BP122" i="52"/>
  <c r="BP123" i="52"/>
  <c r="BP124" i="52"/>
  <c r="BP125" i="52"/>
  <c r="BP126" i="52"/>
  <c r="BP127" i="52"/>
  <c r="BP128" i="52"/>
  <c r="BP129" i="52"/>
  <c r="BP130" i="52"/>
  <c r="BP131" i="52"/>
  <c r="BP132" i="52"/>
  <c r="BP133" i="52"/>
  <c r="BP134" i="52"/>
  <c r="BP135" i="52"/>
  <c r="BP136" i="52"/>
  <c r="BP137" i="52"/>
  <c r="BP138" i="52"/>
  <c r="BP139" i="52"/>
  <c r="BP140" i="52"/>
  <c r="BP141" i="52"/>
  <c r="BP143" i="52"/>
  <c r="BP144" i="52"/>
  <c r="BP145" i="52"/>
  <c r="BP146" i="52"/>
  <c r="BP147" i="52"/>
  <c r="BP148" i="52"/>
  <c r="BP149" i="52"/>
  <c r="BP150" i="52"/>
  <c r="BP152" i="52"/>
  <c r="BP153" i="52"/>
  <c r="BP154" i="52"/>
  <c r="BP155" i="52"/>
  <c r="BP156" i="52"/>
  <c r="BP157" i="52"/>
  <c r="BP158" i="52"/>
  <c r="BP159" i="52"/>
  <c r="BP161" i="52"/>
  <c r="BP162" i="52"/>
  <c r="BP163" i="52"/>
  <c r="BP164" i="52"/>
  <c r="BP165" i="52"/>
  <c r="BP166" i="52"/>
  <c r="BP167" i="52"/>
  <c r="BP168" i="52"/>
  <c r="BP169" i="52"/>
  <c r="BP170" i="52"/>
  <c r="BP172" i="52"/>
  <c r="BP173" i="52"/>
  <c r="BP174" i="52"/>
  <c r="BP175" i="52"/>
  <c r="BP176" i="52"/>
  <c r="BP27" i="52"/>
  <c r="BB77" i="52"/>
  <c r="BB45" i="52"/>
  <c r="O229" i="52"/>
  <c r="O217" i="52"/>
  <c r="O218" i="52"/>
  <c r="O219" i="52"/>
  <c r="O220" i="52"/>
  <c r="O221" i="52"/>
  <c r="O222" i="52"/>
  <c r="O223" i="52"/>
  <c r="O224" i="52"/>
  <c r="O225" i="52"/>
  <c r="O226" i="52"/>
  <c r="O227" i="52"/>
  <c r="O228" i="52"/>
  <c r="O231" i="52"/>
  <c r="O232" i="52"/>
  <c r="O233" i="52"/>
  <c r="O234" i="52"/>
  <c r="O235" i="52"/>
  <c r="O236" i="52"/>
  <c r="O237" i="52"/>
  <c r="O238" i="52"/>
  <c r="O239" i="52"/>
  <c r="O240" i="52"/>
  <c r="O241" i="52"/>
  <c r="O242" i="52"/>
  <c r="O243" i="52"/>
  <c r="O244" i="52"/>
  <c r="O245" i="52"/>
  <c r="O246" i="52"/>
  <c r="O247" i="52"/>
  <c r="O251" i="52"/>
  <c r="O252" i="52"/>
  <c r="O253" i="52"/>
  <c r="O254" i="52"/>
  <c r="O255" i="52"/>
  <c r="O256" i="52"/>
  <c r="O257" i="52"/>
  <c r="O258" i="52"/>
  <c r="O259" i="52"/>
  <c r="O260" i="52"/>
  <c r="O261" i="52"/>
  <c r="O262" i="52"/>
  <c r="O263" i="52"/>
  <c r="O264" i="52"/>
  <c r="O265" i="52"/>
  <c r="O266" i="52"/>
  <c r="O267" i="52"/>
  <c r="O268" i="52"/>
  <c r="O269" i="52"/>
  <c r="O270" i="52"/>
  <c r="O271" i="52"/>
  <c r="O272" i="52"/>
  <c r="O273" i="52"/>
  <c r="O274" i="52"/>
  <c r="O275" i="52"/>
  <c r="O276" i="52"/>
  <c r="O277" i="52"/>
  <c r="O278" i="52"/>
  <c r="O279" i="52"/>
  <c r="O280" i="52"/>
  <c r="O281" i="52"/>
  <c r="O282" i="52"/>
  <c r="AC212" i="52"/>
  <c r="O213" i="52"/>
  <c r="O214" i="52"/>
  <c r="AC214" i="52" s="1"/>
  <c r="O215" i="52"/>
  <c r="AC215" i="52" s="1"/>
  <c r="O216" i="52"/>
  <c r="BS252" i="53" l="1"/>
  <c r="BS232" i="53"/>
  <c r="BQ232" i="53"/>
  <c r="BS115" i="53"/>
  <c r="BQ115" i="53"/>
  <c r="AF212" i="53"/>
  <c r="BT212" i="53" s="1"/>
  <c r="AG212" i="53"/>
  <c r="AI212" i="53" s="1"/>
  <c r="AE278" i="53"/>
  <c r="AE275" i="53"/>
  <c r="AE272" i="53"/>
  <c r="AE262" i="53"/>
  <c r="AE265" i="53"/>
  <c r="AF246" i="53"/>
  <c r="BL246" i="53" s="1"/>
  <c r="AE269" i="53"/>
  <c r="AG239" i="53"/>
  <c r="AI239" i="53" s="1"/>
  <c r="BL239" i="53"/>
  <c r="BR239" i="53"/>
  <c r="AF239" i="53"/>
  <c r="BK230" i="53"/>
  <c r="BK283" i="53" s="1"/>
  <c r="AD230" i="53"/>
  <c r="AE232" i="53"/>
  <c r="AU230" i="53"/>
  <c r="AF224" i="53"/>
  <c r="BL224" i="53" s="1"/>
  <c r="AE220" i="53"/>
  <c r="AE259" i="53"/>
  <c r="AE238" i="53"/>
  <c r="AE234" i="53"/>
  <c r="AE226" i="53"/>
  <c r="AE221" i="53"/>
  <c r="BS233" i="53"/>
  <c r="BQ233" i="53"/>
  <c r="AE213" i="53"/>
  <c r="AE215" i="53"/>
  <c r="AF214" i="53"/>
  <c r="AF197" i="53"/>
  <c r="BL197" i="53" s="1"/>
  <c r="AG193" i="53"/>
  <c r="AI193" i="53" s="1"/>
  <c r="BH193" i="53"/>
  <c r="AF193" i="53"/>
  <c r="AE207" i="53"/>
  <c r="AE189" i="53"/>
  <c r="BH188" i="53"/>
  <c r="AG188" i="53"/>
  <c r="AI188" i="53" s="1"/>
  <c r="AF188" i="53"/>
  <c r="BT188" i="53" s="1"/>
  <c r="AB178" i="53"/>
  <c r="BJ178" i="53"/>
  <c r="AE175" i="53"/>
  <c r="Z178" i="53"/>
  <c r="Z283" i="53" s="1"/>
  <c r="AE177" i="53"/>
  <c r="BR164" i="53"/>
  <c r="AF164" i="53"/>
  <c r="BH164" i="53" s="1"/>
  <c r="AE172" i="53"/>
  <c r="AB160" i="53"/>
  <c r="AH162" i="53"/>
  <c r="AH160" i="53" s="1"/>
  <c r="AE153" i="53"/>
  <c r="AE149" i="53"/>
  <c r="AE130" i="53"/>
  <c r="AE122" i="53"/>
  <c r="AE119" i="53"/>
  <c r="AE159" i="53"/>
  <c r="AE145" i="53"/>
  <c r="AE163" i="53"/>
  <c r="BJ160" i="53"/>
  <c r="AA151" i="53"/>
  <c r="AE123" i="53"/>
  <c r="BQ143" i="53"/>
  <c r="AE109" i="53"/>
  <c r="AE106" i="53"/>
  <c r="AE104" i="53"/>
  <c r="BH83" i="53"/>
  <c r="AF83" i="53"/>
  <c r="BT83" i="53" s="1"/>
  <c r="BS149" i="53"/>
  <c r="BS142" i="53"/>
  <c r="BQ134" i="53"/>
  <c r="BS134" i="53"/>
  <c r="AF102" i="53"/>
  <c r="BH102" i="53" s="1"/>
  <c r="BR102" i="53"/>
  <c r="AE87" i="53"/>
  <c r="BS141" i="53"/>
  <c r="BQ141" i="53"/>
  <c r="BS133" i="53"/>
  <c r="AE79" i="53"/>
  <c r="AE74" i="53"/>
  <c r="BQ135" i="53"/>
  <c r="BS135" i="53"/>
  <c r="AE113" i="53"/>
  <c r="AE111" i="53"/>
  <c r="Z100" i="53"/>
  <c r="AF97" i="53"/>
  <c r="BT97" i="53" s="1"/>
  <c r="BR97" i="53"/>
  <c r="AG97" i="53"/>
  <c r="AI97" i="53" s="1"/>
  <c r="AF73" i="53"/>
  <c r="BT73" i="53" s="1"/>
  <c r="BR73" i="53"/>
  <c r="AG73" i="53"/>
  <c r="AI73" i="53" s="1"/>
  <c r="AE71" i="53"/>
  <c r="AE65" i="53"/>
  <c r="AE60" i="53"/>
  <c r="AF39" i="53"/>
  <c r="BL39" i="53" s="1"/>
  <c r="AC99" i="53"/>
  <c r="BS105" i="53"/>
  <c r="AE57" i="53"/>
  <c r="AE54" i="53"/>
  <c r="BQ104" i="53"/>
  <c r="BR46" i="53"/>
  <c r="AF46" i="53"/>
  <c r="BT46" i="53" s="1"/>
  <c r="BH46" i="53"/>
  <c r="AG46" i="53"/>
  <c r="AI46" i="53" s="1"/>
  <c r="BH43" i="53"/>
  <c r="AF43" i="53"/>
  <c r="BL43" i="53"/>
  <c r="BR43" i="53"/>
  <c r="BL31" i="53"/>
  <c r="AF31" i="53"/>
  <c r="BH31" i="53"/>
  <c r="AG31" i="53"/>
  <c r="AI31" i="53" s="1"/>
  <c r="AF25" i="53"/>
  <c r="BT25" i="53" s="1"/>
  <c r="AE27" i="53"/>
  <c r="BH276" i="53"/>
  <c r="BS276" i="53" s="1"/>
  <c r="AF276" i="53"/>
  <c r="BH281" i="53"/>
  <c r="AG281" i="53"/>
  <c r="AI281" i="53" s="1"/>
  <c r="BL281" i="53"/>
  <c r="AF281" i="53"/>
  <c r="BL263" i="53"/>
  <c r="AF263" i="53"/>
  <c r="BH263" i="53"/>
  <c r="AG263" i="53"/>
  <c r="AI263" i="53" s="1"/>
  <c r="BR263" i="53"/>
  <c r="AG256" i="53"/>
  <c r="AI256" i="53" s="1"/>
  <c r="BR256" i="53"/>
  <c r="BL256" i="53"/>
  <c r="AF256" i="53"/>
  <c r="AF279" i="53"/>
  <c r="AG255" i="53"/>
  <c r="AI255" i="53" s="1"/>
  <c r="AF255" i="53"/>
  <c r="BT255" i="53" s="1"/>
  <c r="BH255" i="53"/>
  <c r="BH250" i="53"/>
  <c r="AF250" i="53"/>
  <c r="BL245" i="53"/>
  <c r="AF245" i="53"/>
  <c r="AG245" i="53"/>
  <c r="AI245" i="53" s="1"/>
  <c r="BH245" i="53"/>
  <c r="BR245" i="53"/>
  <c r="AF243" i="53"/>
  <c r="BL243" i="53" s="1"/>
  <c r="AG236" i="53"/>
  <c r="AI236" i="53" s="1"/>
  <c r="BL236" i="53"/>
  <c r="AF236" i="53"/>
  <c r="BH236" i="53"/>
  <c r="AF282" i="53"/>
  <c r="BT282" i="53" s="1"/>
  <c r="BH282" i="53"/>
  <c r="BS242" i="53"/>
  <c r="BQ242" i="53"/>
  <c r="AE231" i="53"/>
  <c r="Y230" i="53"/>
  <c r="AF227" i="53"/>
  <c r="BT227" i="53" s="1"/>
  <c r="BS241" i="53"/>
  <c r="BQ241" i="53"/>
  <c r="BL223" i="53"/>
  <c r="AG223" i="53"/>
  <c r="AI223" i="53" s="1"/>
  <c r="BR223" i="53"/>
  <c r="AF223" i="53"/>
  <c r="AA230" i="53"/>
  <c r="AB230" i="53"/>
  <c r="AE229" i="53"/>
  <c r="BH206" i="53"/>
  <c r="AF206" i="53"/>
  <c r="BT206" i="53" s="1"/>
  <c r="BR203" i="53"/>
  <c r="AF203" i="53"/>
  <c r="BH203" i="53" s="1"/>
  <c r="AF196" i="53"/>
  <c r="BH196" i="53" s="1"/>
  <c r="AG192" i="53"/>
  <c r="AI192" i="53" s="1"/>
  <c r="BR192" i="53"/>
  <c r="AF192" i="53"/>
  <c r="BG230" i="53"/>
  <c r="BL187" i="53"/>
  <c r="AF187" i="53"/>
  <c r="AF182" i="53"/>
  <c r="BT182" i="53" s="1"/>
  <c r="AG167" i="53"/>
  <c r="AI167" i="53" s="1"/>
  <c r="AF167" i="53"/>
  <c r="BL167" i="53"/>
  <c r="AF183" i="53"/>
  <c r="BL183" i="53" s="1"/>
  <c r="AU178" i="53"/>
  <c r="AW179" i="53"/>
  <c r="BR162" i="53"/>
  <c r="AF143" i="53"/>
  <c r="BT143" i="53" s="1"/>
  <c r="AF141" i="53"/>
  <c r="BT141" i="53" s="1"/>
  <c r="AF126" i="53"/>
  <c r="BT126" i="53" s="1"/>
  <c r="AF169" i="53"/>
  <c r="BT169" i="53" s="1"/>
  <c r="AE155" i="53"/>
  <c r="AE140" i="53"/>
  <c r="AE132" i="53"/>
  <c r="AE120" i="53"/>
  <c r="BG160" i="53"/>
  <c r="AF156" i="53"/>
  <c r="BH156" i="53"/>
  <c r="AF147" i="53"/>
  <c r="BL147" i="53"/>
  <c r="AF136" i="53"/>
  <c r="BT136" i="53" s="1"/>
  <c r="AF134" i="53"/>
  <c r="BT134" i="53" s="1"/>
  <c r="AG134" i="53"/>
  <c r="AI134" i="53" s="1"/>
  <c r="BU134" i="53" s="1"/>
  <c r="BV134" i="53" s="1"/>
  <c r="AF131" i="53"/>
  <c r="BT131" i="53" s="1"/>
  <c r="BH131" i="53"/>
  <c r="AG131" i="53"/>
  <c r="AI131" i="53" s="1"/>
  <c r="AF127" i="53"/>
  <c r="BT127" i="53" s="1"/>
  <c r="AG127" i="53"/>
  <c r="AI127" i="53" s="1"/>
  <c r="AF125" i="53"/>
  <c r="BH125" i="53"/>
  <c r="BS146" i="53"/>
  <c r="BH116" i="53"/>
  <c r="AF116" i="53"/>
  <c r="AG116" i="53"/>
  <c r="AI116" i="53" s="1"/>
  <c r="AE101" i="53"/>
  <c r="Y100" i="53"/>
  <c r="BH81" i="53"/>
  <c r="AG81" i="53"/>
  <c r="AI81" i="53" s="1"/>
  <c r="AF81" i="53"/>
  <c r="BT81" i="53" s="1"/>
  <c r="AF58" i="53"/>
  <c r="BL58" i="53" s="1"/>
  <c r="AU151" i="53"/>
  <c r="BQ148" i="53"/>
  <c r="BS139" i="53"/>
  <c r="BJ100" i="53"/>
  <c r="AF93" i="53"/>
  <c r="BT93" i="53" s="1"/>
  <c r="BR68" i="53"/>
  <c r="AF68" i="53"/>
  <c r="BH63" i="53"/>
  <c r="AG63" i="53"/>
  <c r="AI63" i="53" s="1"/>
  <c r="AF63" i="53"/>
  <c r="BS122" i="53"/>
  <c r="AE108" i="53"/>
  <c r="AE98" i="53"/>
  <c r="AE66" i="53"/>
  <c r="AE59" i="53"/>
  <c r="AW151" i="53"/>
  <c r="AF90" i="53"/>
  <c r="BT90" i="53" s="1"/>
  <c r="BH88" i="53"/>
  <c r="AF88" i="53"/>
  <c r="BL88" i="53"/>
  <c r="BR88" i="53"/>
  <c r="AF86" i="53"/>
  <c r="BL86" i="53" s="1"/>
  <c r="BQ86" i="53" s="1"/>
  <c r="BH78" i="53"/>
  <c r="AF78" i="53"/>
  <c r="BL78" i="53"/>
  <c r="AG78" i="53"/>
  <c r="AI78" i="53" s="1"/>
  <c r="BH56" i="53"/>
  <c r="BS56" i="53" s="1"/>
  <c r="AF56" i="53"/>
  <c r="BL56" i="53"/>
  <c r="BH49" i="53"/>
  <c r="AF49" i="53"/>
  <c r="BQ106" i="53"/>
  <c r="BS87" i="53"/>
  <c r="AG50" i="53"/>
  <c r="AI50" i="53" s="1"/>
  <c r="AF50" i="53"/>
  <c r="BT50" i="53" s="1"/>
  <c r="AF45" i="53"/>
  <c r="BL45" i="53"/>
  <c r="AE36" i="53"/>
  <c r="AG33" i="53"/>
  <c r="AI33" i="53" s="1"/>
  <c r="BH33" i="53"/>
  <c r="AF33" i="53"/>
  <c r="BL33" i="53"/>
  <c r="AE42" i="53"/>
  <c r="AE40" i="53"/>
  <c r="AE28" i="53"/>
  <c r="BH37" i="53"/>
  <c r="AF37" i="53"/>
  <c r="BL37" i="53"/>
  <c r="BR37" i="53"/>
  <c r="AD99" i="53"/>
  <c r="AW99" i="53"/>
  <c r="BQ56" i="53"/>
  <c r="AE280" i="53"/>
  <c r="AE277" i="53"/>
  <c r="BH267" i="53"/>
  <c r="AF267" i="53"/>
  <c r="AE270" i="53"/>
  <c r="AE268" i="53"/>
  <c r="BH260" i="53"/>
  <c r="AF260" i="53"/>
  <c r="AE253" i="53"/>
  <c r="AE257" i="53"/>
  <c r="AF242" i="53"/>
  <c r="BR242" i="53"/>
  <c r="BL261" i="53"/>
  <c r="AF261" i="53"/>
  <c r="AG261" i="53"/>
  <c r="AI261" i="53" s="1"/>
  <c r="BH261" i="53"/>
  <c r="AE235" i="53"/>
  <c r="BJ230" i="53"/>
  <c r="BJ283" i="53" s="1"/>
  <c r="AE251" i="53"/>
  <c r="AE241" i="53"/>
  <c r="AC230" i="53"/>
  <c r="AC283" i="53" s="1"/>
  <c r="AF222" i="53"/>
  <c r="BL222" i="53" s="1"/>
  <c r="BS251" i="53"/>
  <c r="AE237" i="53"/>
  <c r="AF218" i="53"/>
  <c r="BT218" i="53" s="1"/>
  <c r="AF210" i="53"/>
  <c r="BL210" i="53" s="1"/>
  <c r="AE248" i="53"/>
  <c r="AE201" i="53"/>
  <c r="AE252" i="53"/>
  <c r="AE217" i="53"/>
  <c r="AF209" i="53"/>
  <c r="BL209" i="53" s="1"/>
  <c r="AG195" i="53"/>
  <c r="AI195" i="53" s="1"/>
  <c r="BR195" i="53"/>
  <c r="AF195" i="53"/>
  <c r="BL191" i="53"/>
  <c r="AG191" i="53"/>
  <c r="AI191" i="53" s="1"/>
  <c r="AF191" i="53"/>
  <c r="BH191" i="53"/>
  <c r="BQ234" i="53"/>
  <c r="AN209" i="53"/>
  <c r="AN178" i="53" s="1"/>
  <c r="AN283" i="53" s="1"/>
  <c r="AL178" i="53"/>
  <c r="AL283" i="53" s="1"/>
  <c r="AE199" i="53"/>
  <c r="AE208" i="53"/>
  <c r="AE200" i="53"/>
  <c r="AE186" i="53"/>
  <c r="AE185" i="53"/>
  <c r="AE181" i="53"/>
  <c r="AE161" i="53"/>
  <c r="Y160" i="53"/>
  <c r="AA178" i="53"/>
  <c r="AE176" i="53"/>
  <c r="BR170" i="53"/>
  <c r="BH170" i="53"/>
  <c r="AF170" i="53"/>
  <c r="AE173" i="53"/>
  <c r="BH157" i="53"/>
  <c r="AG157" i="53"/>
  <c r="AI157" i="53" s="1"/>
  <c r="AF157" i="53"/>
  <c r="Y151" i="53"/>
  <c r="AE152" i="53"/>
  <c r="BH124" i="53"/>
  <c r="AG124" i="53"/>
  <c r="AI124" i="53" s="1"/>
  <c r="AF124" i="53"/>
  <c r="BT124" i="53" s="1"/>
  <c r="AE121" i="53"/>
  <c r="AE158" i="53"/>
  <c r="AE144" i="53"/>
  <c r="AE133" i="53"/>
  <c r="BH129" i="53"/>
  <c r="AG129" i="53"/>
  <c r="AI129" i="53" s="1"/>
  <c r="AF129" i="53"/>
  <c r="BT129" i="53" s="1"/>
  <c r="AE168" i="53"/>
  <c r="Z160" i="53"/>
  <c r="AE146" i="53"/>
  <c r="AJ162" i="53"/>
  <c r="AD160" i="53"/>
  <c r="AD151" i="53"/>
  <c r="BL118" i="53"/>
  <c r="AF118" i="53"/>
  <c r="BH118" i="53"/>
  <c r="AG118" i="53"/>
  <c r="AI118" i="53" s="1"/>
  <c r="AE107" i="53"/>
  <c r="AE105" i="53"/>
  <c r="BH94" i="53"/>
  <c r="AG94" i="53"/>
  <c r="AI94" i="53" s="1"/>
  <c r="AF94" i="53"/>
  <c r="BL94" i="53"/>
  <c r="AF77" i="53"/>
  <c r="BT77" i="53" s="1"/>
  <c r="BQ150" i="53"/>
  <c r="BS150" i="53"/>
  <c r="BS128" i="53"/>
  <c r="BS121" i="53"/>
  <c r="BQ121" i="53"/>
  <c r="AB100" i="53"/>
  <c r="AE89" i="53"/>
  <c r="BH75" i="53"/>
  <c r="AF75" i="53"/>
  <c r="AF67" i="53"/>
  <c r="BT67" i="53" s="1"/>
  <c r="AE110" i="53"/>
  <c r="AE91" i="53"/>
  <c r="AE85" i="53"/>
  <c r="AE76" i="53"/>
  <c r="AF112" i="53"/>
  <c r="BL112" i="53" s="1"/>
  <c r="BR112" i="53"/>
  <c r="AA100" i="53"/>
  <c r="AE96" i="53"/>
  <c r="AF82" i="53"/>
  <c r="BH82" i="53"/>
  <c r="BS82" i="53" s="1"/>
  <c r="AF80" i="53"/>
  <c r="BH35" i="53"/>
  <c r="AG35" i="53"/>
  <c r="AI35" i="53" s="1"/>
  <c r="AF35" i="53"/>
  <c r="BG99" i="53"/>
  <c r="AW100" i="53"/>
  <c r="AE38" i="53"/>
  <c r="AF55" i="53"/>
  <c r="BH55" i="53" s="1"/>
  <c r="Z99" i="53"/>
  <c r="AE274" i="53"/>
  <c r="AE273" i="53"/>
  <c r="AG264" i="53"/>
  <c r="AI264" i="53" s="1"/>
  <c r="BL264" i="53"/>
  <c r="BR264" i="53"/>
  <c r="AF264" i="53"/>
  <c r="AE271" i="53"/>
  <c r="AE266" i="53"/>
  <c r="AF258" i="53"/>
  <c r="BT258" i="53" s="1"/>
  <c r="BH249" i="53"/>
  <c r="AF249" i="53"/>
  <c r="BL249" i="53"/>
  <c r="AE247" i="53"/>
  <c r="AE254" i="53"/>
  <c r="AE233" i="53"/>
  <c r="AO230" i="53"/>
  <c r="AW231" i="53"/>
  <c r="BH225" i="53"/>
  <c r="AF225" i="53"/>
  <c r="AE240" i="53"/>
  <c r="AV230" i="53"/>
  <c r="AV283" i="53" s="1"/>
  <c r="AE228" i="53"/>
  <c r="AE244" i="53"/>
  <c r="AE216" i="53"/>
  <c r="AE211" i="53"/>
  <c r="AE205" i="53"/>
  <c r="BR198" i="53"/>
  <c r="AF198" i="53"/>
  <c r="BL198" i="53"/>
  <c r="AG194" i="53"/>
  <c r="AI194" i="53" s="1"/>
  <c r="BR194" i="53"/>
  <c r="BH194" i="53"/>
  <c r="BS194" i="53" s="1"/>
  <c r="AF194" i="53"/>
  <c r="AG190" i="53"/>
  <c r="AI190" i="53" s="1"/>
  <c r="BH190" i="53"/>
  <c r="AF190" i="53"/>
  <c r="AM209" i="53"/>
  <c r="AE204" i="53"/>
  <c r="AE219" i="53"/>
  <c r="AE202" i="53"/>
  <c r="Y178" i="53"/>
  <c r="AE179" i="53"/>
  <c r="AE184" i="53"/>
  <c r="AE180" i="53"/>
  <c r="AE174" i="53"/>
  <c r="AW184" i="53"/>
  <c r="AD178" i="53"/>
  <c r="AE165" i="53"/>
  <c r="AG150" i="53"/>
  <c r="AI150" i="53" s="1"/>
  <c r="BL150" i="53"/>
  <c r="BT150" i="53" s="1"/>
  <c r="AG142" i="53"/>
  <c r="AI142" i="53" s="1"/>
  <c r="BU142" i="53" s="1"/>
  <c r="BV142" i="53" s="1"/>
  <c r="AF142" i="53"/>
  <c r="BT142" i="53" s="1"/>
  <c r="AG138" i="53"/>
  <c r="AI138" i="53" s="1"/>
  <c r="BL138" i="53"/>
  <c r="BQ138" i="53" s="1"/>
  <c r="AF138" i="53"/>
  <c r="AE171" i="53"/>
  <c r="AB151" i="53"/>
  <c r="AF139" i="53"/>
  <c r="AE166" i="53"/>
  <c r="BL148" i="53"/>
  <c r="AG148" i="53"/>
  <c r="AI148" i="53" s="1"/>
  <c r="BU148" i="53" s="1"/>
  <c r="BV148" i="53" s="1"/>
  <c r="AF148" i="53"/>
  <c r="AF162" i="53"/>
  <c r="AF154" i="53"/>
  <c r="BT154" i="53" s="1"/>
  <c r="Z151" i="53"/>
  <c r="AF137" i="53"/>
  <c r="AG137" i="53"/>
  <c r="AI137" i="53" s="1"/>
  <c r="AF135" i="53"/>
  <c r="BT135" i="53" s="1"/>
  <c r="AG135" i="53"/>
  <c r="AI135" i="53" s="1"/>
  <c r="BU135" i="53" s="1"/>
  <c r="BV135" i="53" s="1"/>
  <c r="AF128" i="53"/>
  <c r="AF117" i="53"/>
  <c r="BH117" i="53"/>
  <c r="BQ117" i="53" s="1"/>
  <c r="BL117" i="53"/>
  <c r="AG117" i="53"/>
  <c r="AI117" i="53" s="1"/>
  <c r="AE115" i="53"/>
  <c r="AE114" i="53"/>
  <c r="BH92" i="53"/>
  <c r="AG92" i="53"/>
  <c r="AI92" i="53" s="1"/>
  <c r="AF92" i="53"/>
  <c r="BH62" i="53"/>
  <c r="AF62" i="53"/>
  <c r="BQ136" i="53"/>
  <c r="BS136" i="53"/>
  <c r="AF84" i="53"/>
  <c r="BT84" i="53" s="1"/>
  <c r="BR72" i="53"/>
  <c r="AF72" i="53"/>
  <c r="BL72" i="53"/>
  <c r="AF69" i="53"/>
  <c r="BL69" i="53" s="1"/>
  <c r="BR61" i="53"/>
  <c r="AF61" i="53"/>
  <c r="BL61" i="53" s="1"/>
  <c r="AE103" i="53"/>
  <c r="AE95" i="53"/>
  <c r="AE70" i="53"/>
  <c r="AE64" i="53"/>
  <c r="BS145" i="53"/>
  <c r="BS137" i="53"/>
  <c r="AD100" i="53"/>
  <c r="AF53" i="53"/>
  <c r="BL53" i="53"/>
  <c r="BR48" i="53"/>
  <c r="AF48" i="53"/>
  <c r="AG51" i="53"/>
  <c r="AI51" i="53" s="1"/>
  <c r="AF51" i="53"/>
  <c r="BL51" i="53"/>
  <c r="AE44" i="53"/>
  <c r="AE41" i="53"/>
  <c r="AE30" i="53"/>
  <c r="BH26" i="53"/>
  <c r="BQ26" i="53" s="1"/>
  <c r="AF26" i="53"/>
  <c r="BT26" i="53" s="1"/>
  <c r="AF52" i="53"/>
  <c r="BH52" i="53"/>
  <c r="AF47" i="53"/>
  <c r="AF34" i="53"/>
  <c r="BL34" i="53" s="1"/>
  <c r="BR34" i="53"/>
  <c r="BH29" i="53"/>
  <c r="AF29" i="53"/>
  <c r="BT29" i="53" s="1"/>
  <c r="AE32" i="53"/>
  <c r="Y99" i="53"/>
  <c r="AE24" i="53"/>
  <c r="AW118" i="52"/>
  <c r="AE118" i="52"/>
  <c r="AF118" i="52" s="1"/>
  <c r="BL118" i="52" s="1"/>
  <c r="AW142" i="52"/>
  <c r="BQ142" i="52" s="1"/>
  <c r="AW66" i="52"/>
  <c r="AE142" i="52"/>
  <c r="BP100" i="52"/>
  <c r="AE66" i="52"/>
  <c r="AD215" i="52"/>
  <c r="AB215" i="52"/>
  <c r="BP151" i="52"/>
  <c r="O230" i="52"/>
  <c r="AD214" i="52"/>
  <c r="AB214" i="52"/>
  <c r="AB216" i="52"/>
  <c r="AC216" i="52"/>
  <c r="AD216" i="52"/>
  <c r="AH229" i="52"/>
  <c r="AK229" i="52"/>
  <c r="AM229" i="52"/>
  <c r="AN229" i="52"/>
  <c r="AQ229" i="52"/>
  <c r="AS229" i="52"/>
  <c r="AT229" i="52"/>
  <c r="BB229" i="52"/>
  <c r="BE229" i="52"/>
  <c r="BF229" i="52"/>
  <c r="BJ229" i="52"/>
  <c r="BP229" i="52"/>
  <c r="AC229" i="52"/>
  <c r="AD229" i="52"/>
  <c r="AJ230" i="52"/>
  <c r="AL230" i="52"/>
  <c r="AL160" i="52"/>
  <c r="AJ151" i="52"/>
  <c r="AL151" i="52"/>
  <c r="AJ99" i="52"/>
  <c r="AH25" i="52"/>
  <c r="AH26" i="52"/>
  <c r="AH27" i="52"/>
  <c r="AH28" i="52"/>
  <c r="AH29" i="52"/>
  <c r="AH30" i="52"/>
  <c r="AH31" i="52"/>
  <c r="AH32" i="52"/>
  <c r="AH33" i="52"/>
  <c r="AH34" i="52"/>
  <c r="AH35" i="52"/>
  <c r="AH36" i="52"/>
  <c r="AH37" i="52"/>
  <c r="AH38" i="52"/>
  <c r="AH39" i="52"/>
  <c r="AH40" i="52"/>
  <c r="AH41" i="52"/>
  <c r="AH42" i="52"/>
  <c r="AH43" i="52"/>
  <c r="AH44" i="52"/>
  <c r="AH45" i="52"/>
  <c r="AH46" i="52"/>
  <c r="AH47" i="52"/>
  <c r="AH48" i="52"/>
  <c r="AH49" i="52"/>
  <c r="AH50" i="52"/>
  <c r="AH51" i="52"/>
  <c r="AH52" i="52"/>
  <c r="AH53" i="52"/>
  <c r="AH54" i="52"/>
  <c r="AH55" i="52"/>
  <c r="AH56" i="52"/>
  <c r="AH57" i="52"/>
  <c r="AH58" i="52"/>
  <c r="AH59" i="52"/>
  <c r="AH60" i="52"/>
  <c r="AH61" i="52"/>
  <c r="AH62" i="52"/>
  <c r="AH63" i="52"/>
  <c r="AH64" i="52"/>
  <c r="AH65" i="52"/>
  <c r="AH67" i="52"/>
  <c r="AH68" i="52"/>
  <c r="AH69" i="52"/>
  <c r="AH70" i="52"/>
  <c r="AH71" i="52"/>
  <c r="AH72" i="52"/>
  <c r="AH73" i="52"/>
  <c r="AH74" i="52"/>
  <c r="AH75" i="52"/>
  <c r="AH76" i="52"/>
  <c r="AH77" i="52"/>
  <c r="AH78" i="52"/>
  <c r="AH79" i="52"/>
  <c r="AH80" i="52"/>
  <c r="AH81" i="52"/>
  <c r="AH82" i="52"/>
  <c r="AH83" i="52"/>
  <c r="AH84" i="52"/>
  <c r="AH85" i="52"/>
  <c r="AH86" i="52"/>
  <c r="AH87" i="52"/>
  <c r="AH88" i="52"/>
  <c r="AH89" i="52"/>
  <c r="AH90" i="52"/>
  <c r="AH91" i="52"/>
  <c r="AH92" i="52"/>
  <c r="AH93" i="52"/>
  <c r="AH94" i="52"/>
  <c r="AH95" i="52"/>
  <c r="AH96" i="52"/>
  <c r="AH97" i="52"/>
  <c r="AH98" i="52"/>
  <c r="AH101" i="52"/>
  <c r="AH102" i="52"/>
  <c r="AH103" i="52"/>
  <c r="AH104" i="52"/>
  <c r="AH105" i="52"/>
  <c r="AH106" i="52"/>
  <c r="AH107" i="52"/>
  <c r="AH108" i="52"/>
  <c r="AH109" i="52"/>
  <c r="AH110" i="52"/>
  <c r="AH111" i="52"/>
  <c r="AH112" i="52"/>
  <c r="AH113" i="52"/>
  <c r="AH114" i="52"/>
  <c r="AH115" i="52"/>
  <c r="AH116" i="52"/>
  <c r="AH117" i="52"/>
  <c r="AH119" i="52"/>
  <c r="AH120" i="52"/>
  <c r="AH121" i="52"/>
  <c r="AH122" i="52"/>
  <c r="AH123" i="52"/>
  <c r="AH124" i="52"/>
  <c r="AH125" i="52"/>
  <c r="AH126" i="52"/>
  <c r="AH127" i="52"/>
  <c r="AH128" i="52"/>
  <c r="AH129" i="52"/>
  <c r="AH130" i="52"/>
  <c r="AH131" i="52"/>
  <c r="AH132" i="52"/>
  <c r="AH133" i="52"/>
  <c r="AH134" i="52"/>
  <c r="AH135" i="52"/>
  <c r="AH136" i="52"/>
  <c r="AH137" i="52"/>
  <c r="AH138" i="52"/>
  <c r="AH139" i="52"/>
  <c r="AH140" i="52"/>
  <c r="AH141" i="52"/>
  <c r="AH143" i="52"/>
  <c r="AH144" i="52"/>
  <c r="AH145" i="52"/>
  <c r="AH146" i="52"/>
  <c r="AH147" i="52"/>
  <c r="AH148" i="52"/>
  <c r="AH149" i="52"/>
  <c r="AH150" i="52"/>
  <c r="AH152" i="52"/>
  <c r="AH153" i="52"/>
  <c r="AH154" i="52"/>
  <c r="AH155" i="52"/>
  <c r="AH156" i="52"/>
  <c r="AH157" i="52"/>
  <c r="AH158" i="52"/>
  <c r="AH159" i="52"/>
  <c r="AH161" i="52"/>
  <c r="AH163" i="52"/>
  <c r="AH164" i="52"/>
  <c r="AH165" i="52"/>
  <c r="AH166" i="52"/>
  <c r="AH167" i="52"/>
  <c r="AH168" i="52"/>
  <c r="AH169" i="52"/>
  <c r="AH170" i="52"/>
  <c r="AH171" i="52"/>
  <c r="AH172" i="52"/>
  <c r="AH173" i="52"/>
  <c r="AH174" i="52"/>
  <c r="AH175" i="52"/>
  <c r="AH176" i="52"/>
  <c r="AH177" i="52"/>
  <c r="AH179" i="52"/>
  <c r="AH180" i="52"/>
  <c r="AH181" i="52"/>
  <c r="AH182" i="52"/>
  <c r="AH183" i="52"/>
  <c r="AH184" i="52"/>
  <c r="AH185" i="52"/>
  <c r="AH186" i="52"/>
  <c r="AH187" i="52"/>
  <c r="AH188" i="52"/>
  <c r="AH189" i="52"/>
  <c r="AH190" i="52"/>
  <c r="AH191" i="52"/>
  <c r="AH192" i="52"/>
  <c r="AH193" i="52"/>
  <c r="AH194" i="52"/>
  <c r="AH195" i="52"/>
  <c r="AH196" i="52"/>
  <c r="AH197" i="52"/>
  <c r="AH198" i="52"/>
  <c r="AH199" i="52"/>
  <c r="AH200" i="52"/>
  <c r="AH201" i="52"/>
  <c r="AH202" i="52"/>
  <c r="AH203" i="52"/>
  <c r="AH204" i="52"/>
  <c r="AH205" i="52"/>
  <c r="AH206" i="52"/>
  <c r="AH207" i="52"/>
  <c r="AH208" i="52"/>
  <c r="AH210" i="52"/>
  <c r="AH211" i="52"/>
  <c r="AH212" i="52"/>
  <c r="AH213" i="52"/>
  <c r="AH214" i="52"/>
  <c r="AH215" i="52"/>
  <c r="AH216" i="52"/>
  <c r="AH217" i="52"/>
  <c r="AH218" i="52"/>
  <c r="AH219" i="52"/>
  <c r="AH220" i="52"/>
  <c r="AH221" i="52"/>
  <c r="AH222" i="52"/>
  <c r="AH223" i="52"/>
  <c r="AH224" i="52"/>
  <c r="AH225" i="52"/>
  <c r="AH226" i="52"/>
  <c r="AH227" i="52"/>
  <c r="AH228" i="52"/>
  <c r="AH231" i="52"/>
  <c r="AH232" i="52"/>
  <c r="AH233" i="52"/>
  <c r="AH234" i="52"/>
  <c r="AH235" i="52"/>
  <c r="AH236" i="52"/>
  <c r="AH237" i="52"/>
  <c r="AH238" i="52"/>
  <c r="AH239" i="52"/>
  <c r="AH240" i="52"/>
  <c r="AH241" i="52"/>
  <c r="AH242" i="52"/>
  <c r="AH243" i="52"/>
  <c r="AH244" i="52"/>
  <c r="AH245" i="52"/>
  <c r="AH246" i="52"/>
  <c r="AH247" i="52"/>
  <c r="AH248" i="52"/>
  <c r="AH249" i="52"/>
  <c r="AH250" i="52"/>
  <c r="AH251" i="52"/>
  <c r="AH252" i="52"/>
  <c r="AH253" i="52"/>
  <c r="AH254" i="52"/>
  <c r="AH255" i="52"/>
  <c r="AH256" i="52"/>
  <c r="AH257" i="52"/>
  <c r="AH258" i="52"/>
  <c r="AH259" i="52"/>
  <c r="AH260" i="52"/>
  <c r="AH261" i="52"/>
  <c r="AH262" i="52"/>
  <c r="AH263" i="52"/>
  <c r="AH264" i="52"/>
  <c r="AH265" i="52"/>
  <c r="AH266" i="52"/>
  <c r="AH267" i="52"/>
  <c r="AH268" i="52"/>
  <c r="AH269" i="52"/>
  <c r="AH270" i="52"/>
  <c r="AH271" i="52"/>
  <c r="AH272" i="52"/>
  <c r="AH273" i="52"/>
  <c r="AH274" i="52"/>
  <c r="AH275" i="52"/>
  <c r="AH276" i="52"/>
  <c r="AH277" i="52"/>
  <c r="AH278" i="52"/>
  <c r="AH279" i="52"/>
  <c r="AH280" i="52"/>
  <c r="AH281" i="52"/>
  <c r="AH282" i="52"/>
  <c r="Y212" i="52"/>
  <c r="Z212" i="52"/>
  <c r="AA212" i="52"/>
  <c r="AB212" i="52"/>
  <c r="AD212" i="52"/>
  <c r="AK212" i="52"/>
  <c r="AM212" i="52"/>
  <c r="AQ212" i="52"/>
  <c r="AS212" i="52"/>
  <c r="AT212" i="52"/>
  <c r="BB212" i="52"/>
  <c r="BE212" i="52"/>
  <c r="BF212" i="52"/>
  <c r="BJ212" i="52"/>
  <c r="V214" i="52"/>
  <c r="W214" i="52"/>
  <c r="X214" i="52"/>
  <c r="Y214" i="52"/>
  <c r="Z214" i="52"/>
  <c r="AA214" i="52"/>
  <c r="AK214" i="52"/>
  <c r="AM214" i="52"/>
  <c r="AQ214" i="52"/>
  <c r="AS214" i="52"/>
  <c r="AT214" i="52"/>
  <c r="AV214" i="52" s="1"/>
  <c r="BB214" i="52"/>
  <c r="BE214" i="52"/>
  <c r="BF214" i="52"/>
  <c r="BJ214" i="52"/>
  <c r="V215" i="52"/>
  <c r="W215" i="52"/>
  <c r="X215" i="52"/>
  <c r="Y215" i="52"/>
  <c r="Z215" i="52"/>
  <c r="AA215" i="52"/>
  <c r="AK215" i="52"/>
  <c r="AM215" i="52"/>
  <c r="AQ215" i="52"/>
  <c r="AS215" i="52"/>
  <c r="AT215" i="52"/>
  <c r="AV215" i="52" s="1"/>
  <c r="BB215" i="52"/>
  <c r="BE215" i="52"/>
  <c r="BF215" i="52"/>
  <c r="BJ215" i="52"/>
  <c r="V216" i="52"/>
  <c r="W216" i="52"/>
  <c r="X216" i="52"/>
  <c r="Y216" i="52"/>
  <c r="Z216" i="52"/>
  <c r="AA216" i="52"/>
  <c r="AK216" i="52"/>
  <c r="AM216" i="52"/>
  <c r="AQ216" i="52"/>
  <c r="AS216" i="52"/>
  <c r="AT216" i="52"/>
  <c r="AV216" i="52" s="1"/>
  <c r="BB216" i="52"/>
  <c r="BE216" i="52"/>
  <c r="BF216" i="52"/>
  <c r="BJ216" i="52"/>
  <c r="BF209" i="52"/>
  <c r="BB209" i="52"/>
  <c r="AT209" i="52"/>
  <c r="AS209" i="52"/>
  <c r="AQ209" i="52"/>
  <c r="X209" i="52"/>
  <c r="W209" i="52"/>
  <c r="V209" i="52"/>
  <c r="O209" i="52"/>
  <c r="AC209" i="52" s="1"/>
  <c r="O208" i="52"/>
  <c r="V208" i="52"/>
  <c r="W208" i="52"/>
  <c r="X208" i="52"/>
  <c r="Y208" i="52"/>
  <c r="AK208" i="52"/>
  <c r="AM208" i="52"/>
  <c r="AQ208" i="52"/>
  <c r="AS208" i="52"/>
  <c r="AT208" i="52"/>
  <c r="AV208" i="52" s="1"/>
  <c r="BB208" i="52"/>
  <c r="BE208" i="52"/>
  <c r="BF208" i="52"/>
  <c r="AB229" i="52"/>
  <c r="Y229" i="52"/>
  <c r="Z229" i="52"/>
  <c r="AA229" i="52"/>
  <c r="X229" i="52"/>
  <c r="W229" i="52"/>
  <c r="V229" i="52"/>
  <c r="V152" i="52"/>
  <c r="V153" i="52"/>
  <c r="V154" i="52"/>
  <c r="V155" i="52"/>
  <c r="V156" i="52"/>
  <c r="V157" i="52"/>
  <c r="V159" i="52"/>
  <c r="V158" i="52"/>
  <c r="BP280" i="52"/>
  <c r="BE185" i="52"/>
  <c r="BE220" i="52"/>
  <c r="BE221" i="52"/>
  <c r="BE186" i="52"/>
  <c r="BE187" i="52"/>
  <c r="BE188" i="52"/>
  <c r="BE189" i="52"/>
  <c r="BE190" i="52"/>
  <c r="BE191" i="52"/>
  <c r="BE222" i="52"/>
  <c r="BE192" i="52"/>
  <c r="BE193" i="52"/>
  <c r="BE194" i="52"/>
  <c r="BE195" i="52"/>
  <c r="BE196" i="52"/>
  <c r="BE223" i="52"/>
  <c r="BE197" i="52"/>
  <c r="BE224" i="52"/>
  <c r="BE198" i="52"/>
  <c r="BE199" i="52"/>
  <c r="BE200" i="52"/>
  <c r="BE201" i="52"/>
  <c r="BE226" i="52"/>
  <c r="BE202" i="52"/>
  <c r="BE203" i="52"/>
  <c r="BE204" i="52"/>
  <c r="BE227" i="52"/>
  <c r="BE228" i="52"/>
  <c r="BE205" i="52"/>
  <c r="BE206" i="52"/>
  <c r="BE207" i="52"/>
  <c r="BE210" i="52"/>
  <c r="BE211" i="52"/>
  <c r="BE179" i="52"/>
  <c r="BE213" i="52"/>
  <c r="BE217" i="52"/>
  <c r="BE180" i="52"/>
  <c r="BE225" i="52"/>
  <c r="BE181" i="52"/>
  <c r="BE218" i="52"/>
  <c r="BE182" i="52"/>
  <c r="BE183" i="52"/>
  <c r="BE184" i="52"/>
  <c r="BB179" i="52"/>
  <c r="BB213" i="52"/>
  <c r="BB217" i="52"/>
  <c r="BB180" i="52"/>
  <c r="BB225" i="52"/>
  <c r="BB181" i="52"/>
  <c r="BB218" i="52"/>
  <c r="BB182" i="52"/>
  <c r="BB183" i="52"/>
  <c r="BB184" i="52"/>
  <c r="BB219" i="52"/>
  <c r="BB185" i="52"/>
  <c r="BB220" i="52"/>
  <c r="BB221" i="52"/>
  <c r="BB186" i="52"/>
  <c r="BB187" i="52"/>
  <c r="BB188" i="52"/>
  <c r="BB189" i="52"/>
  <c r="BB190" i="52"/>
  <c r="BB191" i="52"/>
  <c r="BB222" i="52"/>
  <c r="BB192" i="52"/>
  <c r="BB193" i="52"/>
  <c r="BB194" i="52"/>
  <c r="BB195" i="52"/>
  <c r="BB196" i="52"/>
  <c r="BB223" i="52"/>
  <c r="BB197" i="52"/>
  <c r="BB224" i="52"/>
  <c r="BB198" i="52"/>
  <c r="BB199" i="52"/>
  <c r="BB200" i="52"/>
  <c r="BB201" i="52"/>
  <c r="BB226" i="52"/>
  <c r="BB202" i="52"/>
  <c r="BB203" i="52"/>
  <c r="BB204" i="52"/>
  <c r="BB227" i="52"/>
  <c r="BB228" i="52"/>
  <c r="BB205" i="52"/>
  <c r="BB206" i="52"/>
  <c r="BB207" i="52"/>
  <c r="BB210" i="52"/>
  <c r="BB231" i="52"/>
  <c r="BB232" i="52"/>
  <c r="BB233" i="52"/>
  <c r="BB234" i="52"/>
  <c r="BB235" i="52"/>
  <c r="BB236" i="52"/>
  <c r="BB237" i="52"/>
  <c r="BB238" i="52"/>
  <c r="BB239" i="52"/>
  <c r="BB240" i="52"/>
  <c r="BB241" i="52"/>
  <c r="BB242" i="52"/>
  <c r="BB243" i="52"/>
  <c r="BB244" i="52"/>
  <c r="BB245" i="52"/>
  <c r="BB246" i="52"/>
  <c r="BB247" i="52"/>
  <c r="BB248" i="52"/>
  <c r="BB249" i="52"/>
  <c r="BB250" i="52"/>
  <c r="BB251" i="52"/>
  <c r="BB252" i="52"/>
  <c r="BB253" i="52"/>
  <c r="BB254" i="52"/>
  <c r="BB255" i="52"/>
  <c r="BB256" i="52"/>
  <c r="BB257" i="52"/>
  <c r="BB258" i="52"/>
  <c r="BB259" i="52"/>
  <c r="BB260" i="52"/>
  <c r="BB261" i="52"/>
  <c r="BB262" i="52"/>
  <c r="BB263" i="52"/>
  <c r="BB264" i="52"/>
  <c r="BB265" i="52"/>
  <c r="BB266" i="52"/>
  <c r="BB267" i="52"/>
  <c r="BB268" i="52"/>
  <c r="BB269" i="52"/>
  <c r="BB270" i="52"/>
  <c r="BB271" i="52"/>
  <c r="BB272" i="52"/>
  <c r="BB273" i="52"/>
  <c r="BB274" i="52"/>
  <c r="BB275" i="52"/>
  <c r="BB276" i="52"/>
  <c r="BB277" i="52"/>
  <c r="BB278" i="52"/>
  <c r="BB279" i="52"/>
  <c r="BB280" i="52"/>
  <c r="BB282" i="52"/>
  <c r="BF274" i="52"/>
  <c r="BF275" i="52"/>
  <c r="BF276" i="52"/>
  <c r="BF277" i="52"/>
  <c r="BF278" i="52"/>
  <c r="BF279" i="52"/>
  <c r="BF280" i="52"/>
  <c r="BF281" i="52"/>
  <c r="T178" i="52"/>
  <c r="V212" i="52"/>
  <c r="W212" i="52"/>
  <c r="BF213" i="52"/>
  <c r="AT213" i="52"/>
  <c r="AV213" i="52" s="1"/>
  <c r="AS213" i="52"/>
  <c r="AQ213" i="52"/>
  <c r="AM213" i="52"/>
  <c r="AK213" i="52"/>
  <c r="X213" i="52"/>
  <c r="W213" i="52"/>
  <c r="V213" i="52"/>
  <c r="AC213" i="52"/>
  <c r="BP205" i="52"/>
  <c r="BF205" i="52"/>
  <c r="AT205" i="52"/>
  <c r="AS205" i="52"/>
  <c r="AQ205" i="52"/>
  <c r="AN205" i="52"/>
  <c r="AM205" i="52"/>
  <c r="AK205" i="52"/>
  <c r="X205" i="52"/>
  <c r="W205" i="52"/>
  <c r="V205" i="52"/>
  <c r="O205" i="52"/>
  <c r="BP227" i="52"/>
  <c r="BF227" i="52"/>
  <c r="AT227" i="52"/>
  <c r="AS227" i="52"/>
  <c r="AQ227" i="52"/>
  <c r="AN227" i="52"/>
  <c r="AM227" i="52"/>
  <c r="AK227" i="52"/>
  <c r="X227" i="52"/>
  <c r="W227" i="52"/>
  <c r="V227" i="52"/>
  <c r="AB227" i="52"/>
  <c r="BP226" i="52"/>
  <c r="BF226" i="52"/>
  <c r="AT226" i="52"/>
  <c r="AV226" i="52" s="1"/>
  <c r="AS226" i="52"/>
  <c r="AQ226" i="52"/>
  <c r="AM226" i="52"/>
  <c r="AK226" i="52"/>
  <c r="X226" i="52"/>
  <c r="W226" i="52"/>
  <c r="V226" i="52"/>
  <c r="AD226" i="52"/>
  <c r="BP224" i="52"/>
  <c r="BF224" i="52"/>
  <c r="AT224" i="52"/>
  <c r="AS224" i="52"/>
  <c r="AQ224" i="52"/>
  <c r="AN224" i="52"/>
  <c r="AM224" i="52"/>
  <c r="AK224" i="52"/>
  <c r="X224" i="52"/>
  <c r="W224" i="52"/>
  <c r="V224" i="52"/>
  <c r="BJ224" i="52"/>
  <c r="BP223" i="52"/>
  <c r="BF223" i="52"/>
  <c r="AT223" i="52"/>
  <c r="AS223" i="52"/>
  <c r="AQ223" i="52"/>
  <c r="AN223" i="52"/>
  <c r="AM223" i="52"/>
  <c r="AK223" i="52"/>
  <c r="X223" i="52"/>
  <c r="W223" i="52"/>
  <c r="V223" i="52"/>
  <c r="BJ223" i="52"/>
  <c r="BP222" i="52"/>
  <c r="BF222" i="52"/>
  <c r="AT222" i="52"/>
  <c r="AS222" i="52"/>
  <c r="AQ222" i="52"/>
  <c r="AN222" i="52"/>
  <c r="AM222" i="52"/>
  <c r="AK222" i="52"/>
  <c r="X222" i="52"/>
  <c r="W222" i="52"/>
  <c r="V222" i="52"/>
  <c r="BJ222" i="52"/>
  <c r="BP182" i="52"/>
  <c r="BF182" i="52"/>
  <c r="AT182" i="52"/>
  <c r="AS182" i="52"/>
  <c r="AQ182" i="52"/>
  <c r="AN182" i="52"/>
  <c r="AM182" i="52"/>
  <c r="AK182" i="52"/>
  <c r="X182" i="52"/>
  <c r="W182" i="52"/>
  <c r="V182" i="52"/>
  <c r="O182" i="52"/>
  <c r="AB182" i="52" s="1"/>
  <c r="Z221" i="52"/>
  <c r="V221" i="52"/>
  <c r="W221" i="52"/>
  <c r="X221" i="52"/>
  <c r="AK221" i="52"/>
  <c r="AM221" i="52"/>
  <c r="AQ221" i="52"/>
  <c r="AS221" i="52"/>
  <c r="AT221" i="52"/>
  <c r="AV221" i="52" s="1"/>
  <c r="BF221" i="52"/>
  <c r="BP221" i="52"/>
  <c r="BS196" i="53" l="1"/>
  <c r="BS203" i="53"/>
  <c r="BS102" i="53"/>
  <c r="BQ102" i="53"/>
  <c r="BS55" i="53"/>
  <c r="BQ55" i="53"/>
  <c r="BS164" i="53"/>
  <c r="AF44" i="53"/>
  <c r="BT44" i="53" s="1"/>
  <c r="BT48" i="53"/>
  <c r="AI48" i="53"/>
  <c r="BH70" i="53"/>
  <c r="AG70" i="53"/>
  <c r="AI70" i="53" s="1"/>
  <c r="AF70" i="53"/>
  <c r="AF32" i="53"/>
  <c r="BH32" i="53" s="1"/>
  <c r="BR51" i="53"/>
  <c r="BH48" i="53"/>
  <c r="BT53" i="53"/>
  <c r="BH95" i="53"/>
  <c r="AG95" i="53"/>
  <c r="AI95" i="53" s="1"/>
  <c r="AF95" i="53"/>
  <c r="AI72" i="53"/>
  <c r="BT72" i="53"/>
  <c r="BR92" i="53"/>
  <c r="BS92" i="53"/>
  <c r="AG128" i="53"/>
  <c r="BR137" i="53"/>
  <c r="AG154" i="53"/>
  <c r="BR148" i="53"/>
  <c r="AF171" i="53"/>
  <c r="BL171" i="53" s="1"/>
  <c r="BR171" i="53"/>
  <c r="BU138" i="53"/>
  <c r="BV138" i="53" s="1"/>
  <c r="AF184" i="53"/>
  <c r="BH184" i="53" s="1"/>
  <c r="AO209" i="53"/>
  <c r="AM178" i="53"/>
  <c r="AM283" i="53" s="1"/>
  <c r="AI198" i="53"/>
  <c r="BT198" i="53"/>
  <c r="AF211" i="53"/>
  <c r="BT211" i="53" s="1"/>
  <c r="BH228" i="53"/>
  <c r="BL228" i="53"/>
  <c r="AG228" i="53"/>
  <c r="AI228" i="53" s="1"/>
  <c r="AF228" i="53"/>
  <c r="BS260" i="53"/>
  <c r="BT249" i="53"/>
  <c r="BH266" i="53"/>
  <c r="AF266" i="53"/>
  <c r="AG274" i="53"/>
  <c r="AI274" i="53" s="1"/>
  <c r="BH274" i="53"/>
  <c r="AF274" i="53"/>
  <c r="BL274" i="53"/>
  <c r="BR274" i="53"/>
  <c r="AG55" i="53"/>
  <c r="BL55" i="53"/>
  <c r="BR35" i="53"/>
  <c r="BS35" i="53"/>
  <c r="BH112" i="53"/>
  <c r="AG85" i="53"/>
  <c r="AI85" i="53" s="1"/>
  <c r="AF85" i="53"/>
  <c r="BT85" i="53" s="1"/>
  <c r="BR89" i="53"/>
  <c r="AF89" i="53"/>
  <c r="BL89" i="53"/>
  <c r="BR94" i="53"/>
  <c r="BQ94" i="53"/>
  <c r="BS94" i="53"/>
  <c r="BQ118" i="53"/>
  <c r="BS118" i="53"/>
  <c r="BS129" i="53"/>
  <c r="BQ129" i="53"/>
  <c r="AG158" i="53"/>
  <c r="AI158" i="53" s="1"/>
  <c r="BR158" i="53"/>
  <c r="AF158" i="53"/>
  <c r="BT158" i="53" s="1"/>
  <c r="BQ124" i="53"/>
  <c r="BS124" i="53"/>
  <c r="BR157" i="53"/>
  <c r="BS157" i="53"/>
  <c r="BH161" i="53"/>
  <c r="BL161" i="53"/>
  <c r="AE160" i="53"/>
  <c r="AF161" i="53"/>
  <c r="AF200" i="53"/>
  <c r="BH200" i="53" s="1"/>
  <c r="BL200" i="53"/>
  <c r="BQ191" i="53"/>
  <c r="BS191" i="53"/>
  <c r="AG209" i="53"/>
  <c r="AF248" i="53"/>
  <c r="AG248" i="53" s="1"/>
  <c r="AG210" i="53"/>
  <c r="AF237" i="53"/>
  <c r="BL237" i="53"/>
  <c r="AG237" i="53"/>
  <c r="AI237" i="53" s="1"/>
  <c r="BR237" i="53"/>
  <c r="BH237" i="53"/>
  <c r="AF235" i="53"/>
  <c r="BH235" i="53"/>
  <c r="BR235" i="53"/>
  <c r="AF42" i="53"/>
  <c r="BH42" i="53" s="1"/>
  <c r="BT45" i="53"/>
  <c r="BR78" i="53"/>
  <c r="AG86" i="53"/>
  <c r="AG90" i="53"/>
  <c r="AF66" i="53"/>
  <c r="BH66" i="53" s="1"/>
  <c r="BR63" i="53"/>
  <c r="BH58" i="53"/>
  <c r="BQ81" i="53"/>
  <c r="BS81" i="53"/>
  <c r="BR116" i="53"/>
  <c r="BQ131" i="53"/>
  <c r="BS131" i="53"/>
  <c r="BT147" i="53"/>
  <c r="AG140" i="53"/>
  <c r="AI140" i="53" s="1"/>
  <c r="BH140" i="53"/>
  <c r="AF140" i="53"/>
  <c r="BR167" i="53"/>
  <c r="AG182" i="53"/>
  <c r="BG283" i="53"/>
  <c r="AG196" i="53"/>
  <c r="BL203" i="53"/>
  <c r="BQ203" i="53" s="1"/>
  <c r="AB283" i="53"/>
  <c r="AG227" i="53"/>
  <c r="BH243" i="53"/>
  <c r="BQ245" i="53"/>
  <c r="BS245" i="53"/>
  <c r="BL250" i="53"/>
  <c r="BT250" i="53" s="1"/>
  <c r="BR255" i="53"/>
  <c r="BS26" i="53"/>
  <c r="AG25" i="53"/>
  <c r="BS31" i="53"/>
  <c r="BQ31" i="53"/>
  <c r="AF57" i="53"/>
  <c r="BH57" i="53" s="1"/>
  <c r="BS63" i="53"/>
  <c r="AG39" i="53"/>
  <c r="AF71" i="53"/>
  <c r="BH71" i="53" s="1"/>
  <c r="BL71" i="53"/>
  <c r="BR71" i="53"/>
  <c r="AF87" i="53"/>
  <c r="BL87" i="53" s="1"/>
  <c r="BQ87" i="53" s="1"/>
  <c r="BS117" i="53"/>
  <c r="AG106" i="53"/>
  <c r="AI106" i="53" s="1"/>
  <c r="BU106" i="53" s="1"/>
  <c r="BV106" i="53" s="1"/>
  <c r="BR106" i="53"/>
  <c r="AF106" i="53"/>
  <c r="BT106" i="53" s="1"/>
  <c r="AF163" i="53"/>
  <c r="BL163" i="53" s="1"/>
  <c r="BH163" i="53"/>
  <c r="BL149" i="53"/>
  <c r="BQ149" i="53" s="1"/>
  <c r="AG149" i="53"/>
  <c r="AI149" i="53" s="1"/>
  <c r="BU149" i="53" s="1"/>
  <c r="BV149" i="53" s="1"/>
  <c r="AF149" i="53"/>
  <c r="BR172" i="53"/>
  <c r="BH172" i="53"/>
  <c r="AF172" i="53"/>
  <c r="BS188" i="53"/>
  <c r="BQ188" i="53"/>
  <c r="BQ194" i="53"/>
  <c r="BU194" i="53" s="1"/>
  <c r="BV194" i="53" s="1"/>
  <c r="BR193" i="53"/>
  <c r="BL214" i="53"/>
  <c r="BT214" i="53" s="1"/>
  <c r="AF215" i="53"/>
  <c r="BH215" i="53" s="1"/>
  <c r="BL215" i="53"/>
  <c r="AF221" i="53"/>
  <c r="BT221" i="53" s="1"/>
  <c r="AF238" i="53"/>
  <c r="BL238" i="53" s="1"/>
  <c r="AU283" i="53"/>
  <c r="BH246" i="53"/>
  <c r="BL275" i="53"/>
  <c r="AF275" i="53"/>
  <c r="AG275" i="53" s="1"/>
  <c r="BH275" i="53"/>
  <c r="BR212" i="53"/>
  <c r="AI34" i="53"/>
  <c r="BT34" i="53"/>
  <c r="BT69" i="53"/>
  <c r="BR117" i="53"/>
  <c r="BH34" i="53"/>
  <c r="AG47" i="53"/>
  <c r="BL47" i="53"/>
  <c r="BT47" i="53" s="1"/>
  <c r="BH30" i="53"/>
  <c r="AG30" i="53"/>
  <c r="AI30" i="53" s="1"/>
  <c r="AF30" i="53"/>
  <c r="BT51" i="53"/>
  <c r="BH53" i="53"/>
  <c r="BR103" i="53"/>
  <c r="AF103" i="53"/>
  <c r="BH103" i="53" s="1"/>
  <c r="AG69" i="53"/>
  <c r="BH72" i="53"/>
  <c r="BH84" i="53"/>
  <c r="BL62" i="53"/>
  <c r="BT62" i="53" s="1"/>
  <c r="AF114" i="53"/>
  <c r="AG114" i="53" s="1"/>
  <c r="BH154" i="53"/>
  <c r="AI162" i="53"/>
  <c r="BL139" i="53"/>
  <c r="BQ139" i="53" s="1"/>
  <c r="BR138" i="53"/>
  <c r="BU150" i="53"/>
  <c r="BV150" i="53" s="1"/>
  <c r="AF179" i="53"/>
  <c r="BH179" i="53" s="1"/>
  <c r="AE178" i="53"/>
  <c r="AF202" i="53"/>
  <c r="BT202" i="53" s="1"/>
  <c r="BT190" i="53"/>
  <c r="BL190" i="53"/>
  <c r="BH198" i="53"/>
  <c r="BL225" i="53"/>
  <c r="BT225" i="53" s="1"/>
  <c r="AG258" i="53"/>
  <c r="AF271" i="53"/>
  <c r="BT271" i="53" s="1"/>
  <c r="AG271" i="53"/>
  <c r="AI271" i="53" s="1"/>
  <c r="BH271" i="53"/>
  <c r="BH38" i="53"/>
  <c r="AF38" i="53"/>
  <c r="BT38" i="53" s="1"/>
  <c r="AG80" i="53"/>
  <c r="BL80" i="53"/>
  <c r="BT80" i="53" s="1"/>
  <c r="AF91" i="53"/>
  <c r="BH91" i="53" s="1"/>
  <c r="AG67" i="53"/>
  <c r="BL75" i="53"/>
  <c r="BT75" i="53" s="1"/>
  <c r="AG77" i="53"/>
  <c r="AG105" i="53"/>
  <c r="AI105" i="53" s="1"/>
  <c r="BU105" i="53" s="1"/>
  <c r="BV105" i="53" s="1"/>
  <c r="BR105" i="53"/>
  <c r="AF105" i="53"/>
  <c r="BT105" i="53" s="1"/>
  <c r="BR118" i="53"/>
  <c r="AF168" i="53"/>
  <c r="BL168" i="53" s="1"/>
  <c r="BR129" i="53"/>
  <c r="AF121" i="53"/>
  <c r="BT121" i="53" s="1"/>
  <c r="BR124" i="53"/>
  <c r="BR173" i="53"/>
  <c r="AF173" i="53"/>
  <c r="AF176" i="53"/>
  <c r="BT176" i="53" s="1"/>
  <c r="AG176" i="53"/>
  <c r="AI176" i="53" s="1"/>
  <c r="AF181" i="53"/>
  <c r="BL181" i="53" s="1"/>
  <c r="AF208" i="53"/>
  <c r="BH208" i="53" s="1"/>
  <c r="BL208" i="53"/>
  <c r="BR208" i="53"/>
  <c r="BT191" i="53"/>
  <c r="BL195" i="53"/>
  <c r="BT195" i="53" s="1"/>
  <c r="BH209" i="53"/>
  <c r="BH210" i="53"/>
  <c r="AG218" i="53"/>
  <c r="AG222" i="53"/>
  <c r="AF241" i="53"/>
  <c r="BR241" i="53"/>
  <c r="BS250" i="53"/>
  <c r="BR261" i="53"/>
  <c r="BT242" i="53"/>
  <c r="AI242" i="53"/>
  <c r="BU242" i="53" s="1"/>
  <c r="BV242" i="53" s="1"/>
  <c r="BL260" i="53"/>
  <c r="BQ260" i="53" s="1"/>
  <c r="AF268" i="53"/>
  <c r="AG268" i="53" s="1"/>
  <c r="BH268" i="53"/>
  <c r="BL267" i="53"/>
  <c r="BT267" i="53" s="1"/>
  <c r="BR33" i="53"/>
  <c r="AG45" i="53"/>
  <c r="BH50" i="53"/>
  <c r="BL49" i="53"/>
  <c r="BT49" i="53" s="1"/>
  <c r="BT56" i="53"/>
  <c r="BH90" i="53"/>
  <c r="AF98" i="53"/>
  <c r="BT98" i="53" s="1"/>
  <c r="BT68" i="53"/>
  <c r="AI68" i="53"/>
  <c r="AG93" i="53"/>
  <c r="AG58" i="53"/>
  <c r="BR81" i="53"/>
  <c r="BH127" i="53"/>
  <c r="BR131" i="53"/>
  <c r="BR134" i="53"/>
  <c r="AG147" i="53"/>
  <c r="BH147" i="53"/>
  <c r="BR155" i="53"/>
  <c r="BH155" i="53"/>
  <c r="BL155" i="53"/>
  <c r="AF155" i="53"/>
  <c r="BH169" i="53"/>
  <c r="AG126" i="53"/>
  <c r="AG143" i="53"/>
  <c r="AG183" i="53"/>
  <c r="BT167" i="53"/>
  <c r="BH182" i="53"/>
  <c r="BT187" i="53"/>
  <c r="AG187" i="53"/>
  <c r="BL192" i="53"/>
  <c r="BT192" i="53" s="1"/>
  <c r="BL196" i="53"/>
  <c r="BQ196" i="53" s="1"/>
  <c r="AA283" i="53"/>
  <c r="BH227" i="53"/>
  <c r="Y283" i="53"/>
  <c r="BQ236" i="53"/>
  <c r="BU236" i="53" s="1"/>
  <c r="BV236" i="53" s="1"/>
  <c r="BS236" i="53"/>
  <c r="BR236" i="53"/>
  <c r="AG243" i="53"/>
  <c r="BU245" i="53"/>
  <c r="BV245" i="53" s="1"/>
  <c r="BS255" i="53"/>
  <c r="BQ255" i="53"/>
  <c r="AG279" i="53"/>
  <c r="BL279" i="53"/>
  <c r="BT279" i="53" s="1"/>
  <c r="BS263" i="53"/>
  <c r="BQ263" i="53"/>
  <c r="BU263" i="53" s="1"/>
  <c r="BV263" i="53" s="1"/>
  <c r="BS281" i="53"/>
  <c r="BQ281" i="53"/>
  <c r="BU281" i="53" s="1"/>
  <c r="BV281" i="53" s="1"/>
  <c r="BL276" i="53"/>
  <c r="BT276" i="53" s="1"/>
  <c r="BH25" i="53"/>
  <c r="BR31" i="53"/>
  <c r="BQ46" i="53"/>
  <c r="BU46" i="53" s="1"/>
  <c r="BV46" i="53" s="1"/>
  <c r="BS46" i="53"/>
  <c r="BH39" i="53"/>
  <c r="BQ83" i="53"/>
  <c r="BS83" i="53"/>
  <c r="AG109" i="53"/>
  <c r="AI109" i="53" s="1"/>
  <c r="BH109" i="53"/>
  <c r="AF109" i="53"/>
  <c r="BL109" i="53"/>
  <c r="BR109" i="53"/>
  <c r="BL123" i="53"/>
  <c r="BQ123" i="53" s="1"/>
  <c r="AF123" i="53"/>
  <c r="AG123" i="53" s="1"/>
  <c r="AG145" i="53"/>
  <c r="AI145" i="53" s="1"/>
  <c r="AF145" i="53"/>
  <c r="AG119" i="53"/>
  <c r="AI119" i="53" s="1"/>
  <c r="AF119" i="53"/>
  <c r="BL119" i="53"/>
  <c r="BR119" i="53"/>
  <c r="AF153" i="53"/>
  <c r="BL153" i="53" s="1"/>
  <c r="BL151" i="53" s="1"/>
  <c r="AI164" i="53"/>
  <c r="BR177" i="53"/>
  <c r="AF177" i="53"/>
  <c r="BR188" i="53"/>
  <c r="AF207" i="53"/>
  <c r="BH207" i="53"/>
  <c r="BL207" i="53"/>
  <c r="AG207" i="53"/>
  <c r="AI207" i="53" s="1"/>
  <c r="AG197" i="53"/>
  <c r="AG214" i="53"/>
  <c r="BH213" i="53"/>
  <c r="AF213" i="53"/>
  <c r="AG213" i="53" s="1"/>
  <c r="AG226" i="53"/>
  <c r="AI226" i="53" s="1"/>
  <c r="BH226" i="53"/>
  <c r="AF226" i="53"/>
  <c r="AF259" i="53"/>
  <c r="BL259" i="53" s="1"/>
  <c r="BH259" i="53"/>
  <c r="AG224" i="53"/>
  <c r="BR232" i="53"/>
  <c r="AF232" i="53"/>
  <c r="BT232" i="53" s="1"/>
  <c r="AG232" i="53"/>
  <c r="AI232" i="53" s="1"/>
  <c r="BU232" i="53" s="1"/>
  <c r="BV232" i="53" s="1"/>
  <c r="AG246" i="53"/>
  <c r="AF272" i="53"/>
  <c r="BT272" i="53" s="1"/>
  <c r="BH278" i="53"/>
  <c r="AG278" i="53"/>
  <c r="AI278" i="53" s="1"/>
  <c r="BL278" i="53"/>
  <c r="AF278" i="53"/>
  <c r="BQ52" i="53"/>
  <c r="BS52" i="53"/>
  <c r="AI61" i="53"/>
  <c r="BT61" i="53"/>
  <c r="BU117" i="53"/>
  <c r="BV117" i="53" s="1"/>
  <c r="BS190" i="53"/>
  <c r="BQ190" i="53"/>
  <c r="BU190" i="53" s="1"/>
  <c r="BV190" i="53" s="1"/>
  <c r="AE99" i="53"/>
  <c r="AF24" i="53"/>
  <c r="BH24" i="53" s="1"/>
  <c r="AG29" i="53"/>
  <c r="BH47" i="53"/>
  <c r="AG52" i="53"/>
  <c r="BL52" i="53"/>
  <c r="BT52" i="53" s="1"/>
  <c r="AG26" i="53"/>
  <c r="BH41" i="53"/>
  <c r="AG41" i="53"/>
  <c r="AI41" i="53" s="1"/>
  <c r="AF41" i="53"/>
  <c r="BT41" i="53" s="1"/>
  <c r="BH51" i="53"/>
  <c r="AG53" i="53"/>
  <c r="BH64" i="53"/>
  <c r="AG64" i="53"/>
  <c r="AI64" i="53" s="1"/>
  <c r="BL64" i="53"/>
  <c r="AF64" i="53"/>
  <c r="BH61" i="53"/>
  <c r="BH69" i="53"/>
  <c r="AG84" i="53"/>
  <c r="AG62" i="53"/>
  <c r="BL92" i="53"/>
  <c r="BQ92" i="53" s="1"/>
  <c r="BU92" i="53" s="1"/>
  <c r="BV92" i="53" s="1"/>
  <c r="AF115" i="53"/>
  <c r="BR115" i="53"/>
  <c r="BT117" i="53"/>
  <c r="BL128" i="53"/>
  <c r="BQ128" i="53" s="1"/>
  <c r="BR135" i="53"/>
  <c r="BL137" i="53"/>
  <c r="BQ137" i="53" s="1"/>
  <c r="BT148" i="53"/>
  <c r="AF166" i="53"/>
  <c r="AG166" i="53" s="1"/>
  <c r="AG139" i="53"/>
  <c r="BT138" i="53"/>
  <c r="BR142" i="53"/>
  <c r="BR150" i="53"/>
  <c r="AG174" i="53"/>
  <c r="AI174" i="53" s="1"/>
  <c r="BR174" i="53"/>
  <c r="AF174" i="53"/>
  <c r="BT174" i="53" s="1"/>
  <c r="AF219" i="53"/>
  <c r="BH219" i="53" s="1"/>
  <c r="BR219" i="53"/>
  <c r="BR190" i="53"/>
  <c r="BT194" i="53"/>
  <c r="BL194" i="53"/>
  <c r="BH216" i="53"/>
  <c r="AG216" i="53"/>
  <c r="AI216" i="53" s="1"/>
  <c r="AF216" i="53"/>
  <c r="BL216" i="53"/>
  <c r="AG240" i="53"/>
  <c r="AI240" i="53" s="1"/>
  <c r="AF240" i="53"/>
  <c r="BH240" i="53"/>
  <c r="AG225" i="53"/>
  <c r="AW230" i="53"/>
  <c r="AF233" i="53"/>
  <c r="BT233" i="53" s="1"/>
  <c r="BR247" i="53"/>
  <c r="BH247" i="53"/>
  <c r="AF247" i="53"/>
  <c r="BT247" i="53" s="1"/>
  <c r="AG247" i="53"/>
  <c r="AI247" i="53" s="1"/>
  <c r="AG249" i="53"/>
  <c r="BH258" i="53"/>
  <c r="BT264" i="53"/>
  <c r="BH264" i="53"/>
  <c r="BL35" i="53"/>
  <c r="BT35" i="53" s="1"/>
  <c r="BH80" i="53"/>
  <c r="AG82" i="53"/>
  <c r="BL82" i="53"/>
  <c r="BQ82" i="53" s="1"/>
  <c r="AG110" i="53"/>
  <c r="AI110" i="53" s="1"/>
  <c r="AF110" i="53"/>
  <c r="BT110" i="53" s="1"/>
  <c r="BH67" i="53"/>
  <c r="AG75" i="53"/>
  <c r="BH77" i="53"/>
  <c r="BT94" i="53"/>
  <c r="AG107" i="53"/>
  <c r="AI107" i="53" s="1"/>
  <c r="BH107" i="53"/>
  <c r="AF107" i="53"/>
  <c r="BL107" i="53"/>
  <c r="BR107" i="53"/>
  <c r="BT118" i="53"/>
  <c r="AK162" i="53"/>
  <c r="AJ160" i="53"/>
  <c r="AJ283" i="53" s="1"/>
  <c r="AG133" i="53"/>
  <c r="AI133" i="53" s="1"/>
  <c r="BU133" i="53" s="1"/>
  <c r="BV133" i="53" s="1"/>
  <c r="AF133" i="53"/>
  <c r="BL133" i="53"/>
  <c r="BQ133" i="53" s="1"/>
  <c r="AG152" i="53"/>
  <c r="BR152" i="53"/>
  <c r="AF152" i="53"/>
  <c r="AE151" i="53"/>
  <c r="BL157" i="53"/>
  <c r="BQ157" i="53" s="1"/>
  <c r="BU157" i="53" s="1"/>
  <c r="BV157" i="53" s="1"/>
  <c r="BT170" i="53"/>
  <c r="AI170" i="53"/>
  <c r="BH185" i="53"/>
  <c r="AF185" i="53"/>
  <c r="BL185" i="53" s="1"/>
  <c r="AF199" i="53"/>
  <c r="BH199" i="53"/>
  <c r="BL199" i="53"/>
  <c r="AG199" i="53"/>
  <c r="AI199" i="53" s="1"/>
  <c r="BR191" i="53"/>
  <c r="BH195" i="53"/>
  <c r="AF252" i="53"/>
  <c r="AG252" i="53" s="1"/>
  <c r="BH218" i="53"/>
  <c r="AF251" i="53"/>
  <c r="AG251" i="53" s="1"/>
  <c r="BT261" i="53"/>
  <c r="AF257" i="53"/>
  <c r="AG257" i="53"/>
  <c r="AI257" i="53" s="1"/>
  <c r="BR257" i="53"/>
  <c r="AG260" i="53"/>
  <c r="BH270" i="53"/>
  <c r="AF270" i="53"/>
  <c r="BT270" i="53" s="1"/>
  <c r="AG267" i="53"/>
  <c r="BH277" i="53"/>
  <c r="AF277" i="53"/>
  <c r="AG277" i="53" s="1"/>
  <c r="BT37" i="53"/>
  <c r="AI37" i="53"/>
  <c r="AF28" i="53"/>
  <c r="BR28" i="53"/>
  <c r="BT33" i="53"/>
  <c r="BR36" i="53"/>
  <c r="BH36" i="53"/>
  <c r="AF36" i="53"/>
  <c r="BL36" i="53"/>
  <c r="BH45" i="53"/>
  <c r="BR50" i="53"/>
  <c r="AG49" i="53"/>
  <c r="AG56" i="53"/>
  <c r="BT78" i="53"/>
  <c r="BT88" i="53"/>
  <c r="AI88" i="53"/>
  <c r="AF108" i="53"/>
  <c r="AG108" i="53" s="1"/>
  <c r="BL63" i="53"/>
  <c r="BT63" i="53" s="1"/>
  <c r="BH68" i="53"/>
  <c r="BH93" i="53"/>
  <c r="BL116" i="53"/>
  <c r="BT116" i="53" s="1"/>
  <c r="AG125" i="53"/>
  <c r="BL125" i="53"/>
  <c r="BT125" i="53" s="1"/>
  <c r="BR127" i="53"/>
  <c r="AG136" i="53"/>
  <c r="AG156" i="53"/>
  <c r="BL156" i="53"/>
  <c r="BT156" i="53" s="1"/>
  <c r="AG120" i="53"/>
  <c r="AI120" i="53" s="1"/>
  <c r="AF120" i="53"/>
  <c r="AG169" i="53"/>
  <c r="BH126" i="53"/>
  <c r="AG141" i="53"/>
  <c r="BL162" i="53"/>
  <c r="BT162" i="53" s="1"/>
  <c r="BH167" i="53"/>
  <c r="BH187" i="53"/>
  <c r="BH192" i="53"/>
  <c r="AG206" i="53"/>
  <c r="BT223" i="53"/>
  <c r="BH223" i="53"/>
  <c r="AE230" i="53"/>
  <c r="BH231" i="53"/>
  <c r="BS231" i="53" s="1"/>
  <c r="AG231" i="53"/>
  <c r="BR231" i="53" s="1"/>
  <c r="AF231" i="53"/>
  <c r="BT231" i="53" s="1"/>
  <c r="AG282" i="53"/>
  <c r="BT236" i="53"/>
  <c r="BT245" i="53"/>
  <c r="AG250" i="53"/>
  <c r="BH279" i="53"/>
  <c r="BT256" i="53"/>
  <c r="BH256" i="53"/>
  <c r="BT263" i="53"/>
  <c r="BT281" i="53"/>
  <c r="BR281" i="53"/>
  <c r="AG276" i="53"/>
  <c r="AF27" i="53"/>
  <c r="BH27" i="53" s="1"/>
  <c r="BT31" i="53"/>
  <c r="BT43" i="53"/>
  <c r="AI43" i="53"/>
  <c r="BU43" i="53" s="1"/>
  <c r="BV43" i="53" s="1"/>
  <c r="AF60" i="53"/>
  <c r="BH60" i="53"/>
  <c r="BR60" i="53"/>
  <c r="BH73" i="53"/>
  <c r="BH97" i="53"/>
  <c r="AF111" i="53"/>
  <c r="BT111" i="53" s="1"/>
  <c r="BH74" i="53"/>
  <c r="AG74" i="53"/>
  <c r="AI74" i="53" s="1"/>
  <c r="AF74" i="53"/>
  <c r="BT74" i="53" s="1"/>
  <c r="AG83" i="53"/>
  <c r="BR159" i="53"/>
  <c r="BH159" i="53"/>
  <c r="AF159" i="53"/>
  <c r="AF122" i="53"/>
  <c r="AG122" i="53" s="1"/>
  <c r="BL122" i="53"/>
  <c r="BQ122" i="53" s="1"/>
  <c r="BL164" i="53"/>
  <c r="BQ164" i="53" s="1"/>
  <c r="BR189" i="53"/>
  <c r="BH189" i="53"/>
  <c r="AF189" i="53"/>
  <c r="BL193" i="53"/>
  <c r="BT193" i="53" s="1"/>
  <c r="BH214" i="53"/>
  <c r="AF220" i="53"/>
  <c r="BH220" i="53" s="1"/>
  <c r="AD283" i="53"/>
  <c r="BT239" i="53"/>
  <c r="BH239" i="53"/>
  <c r="BH262" i="53"/>
  <c r="AG262" i="53"/>
  <c r="AI262" i="53" s="1"/>
  <c r="BL262" i="53"/>
  <c r="AF262" i="53"/>
  <c r="BQ276" i="53"/>
  <c r="BH212" i="53"/>
  <c r="BS29" i="53"/>
  <c r="BQ29" i="53"/>
  <c r="BS62" i="53"/>
  <c r="BQ62" i="53"/>
  <c r="BU137" i="53"/>
  <c r="BV137" i="53" s="1"/>
  <c r="AF165" i="53"/>
  <c r="BL165" i="53" s="1"/>
  <c r="AG165" i="53"/>
  <c r="AI165" i="53" s="1"/>
  <c r="BH180" i="53"/>
  <c r="AG180" i="53"/>
  <c r="AI180" i="53" s="1"/>
  <c r="AF180" i="53"/>
  <c r="BT180" i="53" s="1"/>
  <c r="AF204" i="53"/>
  <c r="BT204" i="53" s="1"/>
  <c r="BH204" i="53"/>
  <c r="BL205" i="53"/>
  <c r="AG205" i="53"/>
  <c r="AI205" i="53" s="1"/>
  <c r="AF205" i="53"/>
  <c r="AF244" i="53"/>
  <c r="BQ225" i="53"/>
  <c r="BS225" i="53"/>
  <c r="AF254" i="53"/>
  <c r="BT254" i="53" s="1"/>
  <c r="BS249" i="53"/>
  <c r="BQ249" i="53"/>
  <c r="AF273" i="53"/>
  <c r="AG273" i="53"/>
  <c r="AI273" i="53" s="1"/>
  <c r="BT55" i="53"/>
  <c r="BR96" i="53"/>
  <c r="AF96" i="53"/>
  <c r="BT96" i="53" s="1"/>
  <c r="AG96" i="53"/>
  <c r="AI96" i="53" s="1"/>
  <c r="BT112" i="53"/>
  <c r="AI112" i="53"/>
  <c r="BR76" i="53"/>
  <c r="AF76" i="53"/>
  <c r="BQ75" i="53"/>
  <c r="BS75" i="53"/>
  <c r="BU94" i="53"/>
  <c r="BV94" i="53" s="1"/>
  <c r="BU118" i="53"/>
  <c r="BV118" i="53" s="1"/>
  <c r="AF146" i="53"/>
  <c r="AG146" i="53" s="1"/>
  <c r="BU129" i="53"/>
  <c r="BV129" i="53" s="1"/>
  <c r="AF144" i="53"/>
  <c r="BT144" i="53" s="1"/>
  <c r="BU124" i="53"/>
  <c r="BV124" i="53" s="1"/>
  <c r="BQ170" i="53"/>
  <c r="BS170" i="53"/>
  <c r="BH186" i="53"/>
  <c r="AG186" i="53"/>
  <c r="AI186" i="53" s="1"/>
  <c r="AF186" i="53"/>
  <c r="BU191" i="53"/>
  <c r="BV191" i="53" s="1"/>
  <c r="AH209" i="53"/>
  <c r="AH178" i="53" s="1"/>
  <c r="AH283" i="53" s="1"/>
  <c r="BT209" i="53"/>
  <c r="AF217" i="53"/>
  <c r="BT217" i="53" s="1"/>
  <c r="BH217" i="53"/>
  <c r="AG217" i="53"/>
  <c r="AI217" i="53" s="1"/>
  <c r="AF201" i="53"/>
  <c r="BL201" i="53" s="1"/>
  <c r="BT210" i="53"/>
  <c r="BT222" i="53"/>
  <c r="BH222" i="53"/>
  <c r="BQ261" i="53"/>
  <c r="BU261" i="53" s="1"/>
  <c r="BV261" i="53" s="1"/>
  <c r="BS261" i="53"/>
  <c r="BR253" i="53"/>
  <c r="BH253" i="53"/>
  <c r="AF253" i="53"/>
  <c r="BL253" i="53"/>
  <c r="BQ267" i="53"/>
  <c r="BS267" i="53"/>
  <c r="AF280" i="53"/>
  <c r="AG280" i="53" s="1"/>
  <c r="BL280" i="53"/>
  <c r="BS37" i="53"/>
  <c r="BQ37" i="53"/>
  <c r="BH40" i="53"/>
  <c r="AF40" i="53"/>
  <c r="BT40" i="53" s="1"/>
  <c r="BQ33" i="53"/>
  <c r="BU33" i="53" s="1"/>
  <c r="BV33" i="53" s="1"/>
  <c r="BS33" i="53"/>
  <c r="BQ49" i="53"/>
  <c r="BS49" i="53"/>
  <c r="BQ78" i="53"/>
  <c r="BU78" i="53" s="1"/>
  <c r="BV78" i="53" s="1"/>
  <c r="BS78" i="53"/>
  <c r="BT86" i="53"/>
  <c r="BS88" i="53"/>
  <c r="BQ88" i="53"/>
  <c r="BH59" i="53"/>
  <c r="AF59" i="53"/>
  <c r="BT58" i="53"/>
  <c r="BU81" i="53"/>
  <c r="BV81" i="53" s="1"/>
  <c r="AG101" i="53"/>
  <c r="BR101" i="53" s="1"/>
  <c r="AE100" i="53"/>
  <c r="AF101" i="53"/>
  <c r="BH101" i="53"/>
  <c r="BQ116" i="53"/>
  <c r="BU116" i="53" s="1"/>
  <c r="BV116" i="53" s="1"/>
  <c r="BS116" i="53"/>
  <c r="BQ125" i="53"/>
  <c r="BS125" i="53"/>
  <c r="BU131" i="53"/>
  <c r="BV131" i="53" s="1"/>
  <c r="BS156" i="53"/>
  <c r="BQ156" i="53"/>
  <c r="AF132" i="53"/>
  <c r="BT132" i="53" s="1"/>
  <c r="BH162" i="53"/>
  <c r="BT183" i="53"/>
  <c r="BH183" i="53"/>
  <c r="BT196" i="53"/>
  <c r="AI203" i="53"/>
  <c r="BT203" i="53"/>
  <c r="BS206" i="53"/>
  <c r="BQ206" i="53"/>
  <c r="AF229" i="53"/>
  <c r="BQ282" i="53"/>
  <c r="BS282" i="53"/>
  <c r="BT243" i="53"/>
  <c r="BU255" i="53"/>
  <c r="BV255" i="53" s="1"/>
  <c r="BU31" i="53"/>
  <c r="BV31" i="53" s="1"/>
  <c r="BS43" i="53"/>
  <c r="BQ43" i="53"/>
  <c r="BH54" i="53"/>
  <c r="AG54" i="53"/>
  <c r="AI54" i="53" s="1"/>
  <c r="AF54" i="53"/>
  <c r="BT39" i="53"/>
  <c r="AF65" i="53"/>
  <c r="BT65" i="53" s="1"/>
  <c r="BH113" i="53"/>
  <c r="AF113" i="53"/>
  <c r="BL113" i="53" s="1"/>
  <c r="BH79" i="53"/>
  <c r="AG79" i="53"/>
  <c r="AI79" i="53" s="1"/>
  <c r="BL79" i="53"/>
  <c r="AF79" i="53"/>
  <c r="AI102" i="53"/>
  <c r="BU102" i="53" s="1"/>
  <c r="BV102" i="53" s="1"/>
  <c r="BT102" i="53"/>
  <c r="AG104" i="53"/>
  <c r="AI104" i="53" s="1"/>
  <c r="BU104" i="53" s="1"/>
  <c r="BV104" i="53" s="1"/>
  <c r="AF104" i="53"/>
  <c r="BT104" i="53" s="1"/>
  <c r="BH130" i="53"/>
  <c r="AF130" i="53"/>
  <c r="BT130" i="53" s="1"/>
  <c r="BR175" i="53"/>
  <c r="BH175" i="53"/>
  <c r="AF175" i="53"/>
  <c r="BU188" i="53"/>
  <c r="BV188" i="53" s="1"/>
  <c r="BQ193" i="53"/>
  <c r="BU193" i="53" s="1"/>
  <c r="BV193" i="53" s="1"/>
  <c r="BS193" i="53"/>
  <c r="BT197" i="53"/>
  <c r="BH197" i="53"/>
  <c r="AF234" i="53"/>
  <c r="BT234" i="53" s="1"/>
  <c r="BT224" i="53"/>
  <c r="BH224" i="53"/>
  <c r="AF269" i="53"/>
  <c r="BT269" i="53" s="1"/>
  <c r="BT246" i="53"/>
  <c r="AF265" i="53"/>
  <c r="BL265" i="53" s="1"/>
  <c r="BG209" i="52"/>
  <c r="BT118" i="52"/>
  <c r="AG118" i="52"/>
  <c r="BH118" i="52"/>
  <c r="BS142" i="52"/>
  <c r="AF142" i="52"/>
  <c r="BT142" i="52" s="1"/>
  <c r="AH100" i="52"/>
  <c r="AF66" i="52"/>
  <c r="BH66" i="52" s="1"/>
  <c r="AO212" i="52"/>
  <c r="AU229" i="52"/>
  <c r="AO229" i="52"/>
  <c r="AU212" i="52"/>
  <c r="AO215" i="52"/>
  <c r="AO214" i="52"/>
  <c r="BG215" i="52"/>
  <c r="AV229" i="52"/>
  <c r="BG216" i="52"/>
  <c r="AU216" i="52"/>
  <c r="AU215" i="52"/>
  <c r="AU214" i="52"/>
  <c r="BG214" i="52"/>
  <c r="AU209" i="52"/>
  <c r="AO216" i="52"/>
  <c r="BG212" i="52"/>
  <c r="AH151" i="52"/>
  <c r="AE215" i="52"/>
  <c r="AF215" i="52" s="1"/>
  <c r="AE214" i="52"/>
  <c r="AF214" i="52" s="1"/>
  <c r="AE216" i="52"/>
  <c r="AF216" i="52" s="1"/>
  <c r="AA208" i="52"/>
  <c r="BJ208" i="52"/>
  <c r="BK229" i="52"/>
  <c r="BG229" i="52"/>
  <c r="AH230" i="52"/>
  <c r="AE229" i="52"/>
  <c r="AF229" i="52" s="1"/>
  <c r="AE212" i="52"/>
  <c r="AF212" i="52" s="1"/>
  <c r="BT212" i="52" s="1"/>
  <c r="Z209" i="52"/>
  <c r="AD209" i="52"/>
  <c r="BK209" i="52"/>
  <c r="AD208" i="52"/>
  <c r="AA209" i="52"/>
  <c r="AB209" i="52"/>
  <c r="BJ209" i="52"/>
  <c r="BK208" i="52"/>
  <c r="Y209" i="52"/>
  <c r="Z208" i="52"/>
  <c r="AU208" i="52"/>
  <c r="AO208" i="52"/>
  <c r="AC208" i="52"/>
  <c r="AB208" i="52"/>
  <c r="BG208" i="52"/>
  <c r="BK226" i="52"/>
  <c r="BK222" i="52"/>
  <c r="BK205" i="52"/>
  <c r="BK223" i="52"/>
  <c r="BK213" i="52"/>
  <c r="BJ221" i="52"/>
  <c r="BK224" i="52"/>
  <c r="AC205" i="52"/>
  <c r="BJ205" i="52"/>
  <c r="BJ227" i="52"/>
  <c r="AO213" i="52"/>
  <c r="AO227" i="52"/>
  <c r="AV227" i="52"/>
  <c r="AV223" i="52"/>
  <c r="AD205" i="52"/>
  <c r="AV205" i="52"/>
  <c r="AA213" i="52"/>
  <c r="BJ213" i="52"/>
  <c r="AB213" i="52"/>
  <c r="AO223" i="52"/>
  <c r="AO205" i="52"/>
  <c r="AD213" i="52"/>
  <c r="AU213" i="52"/>
  <c r="Z213" i="52"/>
  <c r="AU205" i="52"/>
  <c r="BG213" i="52"/>
  <c r="Z205" i="52"/>
  <c r="AU223" i="52"/>
  <c r="AB205" i="52"/>
  <c r="Y213" i="52"/>
  <c r="AU226" i="52"/>
  <c r="AW226" i="52" s="1"/>
  <c r="AU227" i="52"/>
  <c r="AA205" i="52"/>
  <c r="BG205" i="52"/>
  <c r="BG227" i="52"/>
  <c r="AV224" i="52"/>
  <c r="Y205" i="52"/>
  <c r="AA226" i="52"/>
  <c r="Z227" i="52"/>
  <c r="AD227" i="52"/>
  <c r="Y227" i="52"/>
  <c r="AC227" i="52"/>
  <c r="AB226" i="52"/>
  <c r="BJ226" i="52"/>
  <c r="AA227" i="52"/>
  <c r="AD224" i="52"/>
  <c r="AV222" i="52"/>
  <c r="AU224" i="52"/>
  <c r="Y226" i="52"/>
  <c r="AC226" i="52"/>
  <c r="BG226" i="52"/>
  <c r="AD223" i="52"/>
  <c r="Z224" i="52"/>
  <c r="AO224" i="52"/>
  <c r="Z226" i="52"/>
  <c r="Z223" i="52"/>
  <c r="AA224" i="52"/>
  <c r="BG224" i="52"/>
  <c r="AA223" i="52"/>
  <c r="AB224" i="52"/>
  <c r="Y224" i="52"/>
  <c r="AC224" i="52"/>
  <c r="BG223" i="52"/>
  <c r="AU222" i="52"/>
  <c r="AB223" i="52"/>
  <c r="AO222" i="52"/>
  <c r="Y223" i="52"/>
  <c r="AC223" i="52"/>
  <c r="AA222" i="52"/>
  <c r="AB222" i="52"/>
  <c r="AD222" i="52"/>
  <c r="Z222" i="52"/>
  <c r="Y221" i="52"/>
  <c r="BG222" i="52"/>
  <c r="AO182" i="52"/>
  <c r="Y222" i="52"/>
  <c r="AC222" i="52"/>
  <c r="AV182" i="52"/>
  <c r="AU182" i="52"/>
  <c r="AW182" i="52" s="1"/>
  <c r="BG182" i="52"/>
  <c r="Z182" i="52"/>
  <c r="AD182" i="52"/>
  <c r="AC182" i="52"/>
  <c r="BJ182" i="52"/>
  <c r="AA182" i="52"/>
  <c r="Y182" i="52"/>
  <c r="AU221" i="52"/>
  <c r="BG221" i="52"/>
  <c r="AC221" i="52"/>
  <c r="AO221" i="52"/>
  <c r="AA221" i="52"/>
  <c r="AD221" i="52"/>
  <c r="AB221" i="52"/>
  <c r="U230" i="52"/>
  <c r="AP230" i="52"/>
  <c r="AR230" i="52"/>
  <c r="AX230" i="52"/>
  <c r="AY230" i="52"/>
  <c r="AZ230" i="52"/>
  <c r="BA230" i="52"/>
  <c r="BC230" i="52"/>
  <c r="BD230" i="52"/>
  <c r="BE230" i="52"/>
  <c r="BI230" i="52"/>
  <c r="BM230" i="52"/>
  <c r="P230" i="52"/>
  <c r="Q230" i="52"/>
  <c r="R230" i="52"/>
  <c r="S230" i="52"/>
  <c r="T230" i="52"/>
  <c r="AI280" i="53" l="1"/>
  <c r="BR280" i="53"/>
  <c r="BS220" i="53"/>
  <c r="AI122" i="53"/>
  <c r="BU122" i="53" s="1"/>
  <c r="BV122" i="53" s="1"/>
  <c r="BR122" i="53"/>
  <c r="AI277" i="53"/>
  <c r="BR277" i="53"/>
  <c r="AI252" i="53"/>
  <c r="BR252" i="53"/>
  <c r="BS27" i="53"/>
  <c r="AI123" i="53"/>
  <c r="BU123" i="53" s="1"/>
  <c r="BV123" i="53" s="1"/>
  <c r="BR123" i="53"/>
  <c r="AI268" i="53"/>
  <c r="BR268" i="53"/>
  <c r="AI251" i="53"/>
  <c r="BR251" i="53"/>
  <c r="BS24" i="53"/>
  <c r="BQ24" i="53"/>
  <c r="AI213" i="53"/>
  <c r="BR213" i="53"/>
  <c r="BS91" i="53"/>
  <c r="AI248" i="53"/>
  <c r="BR248" i="53"/>
  <c r="BQ184" i="53"/>
  <c r="BS184" i="53"/>
  <c r="AI146" i="53"/>
  <c r="BR146" i="53"/>
  <c r="AI108" i="53"/>
  <c r="BR108" i="53"/>
  <c r="BS219" i="53"/>
  <c r="AI166" i="53"/>
  <c r="BR166" i="53"/>
  <c r="AI114" i="53"/>
  <c r="BR114" i="53"/>
  <c r="BS215" i="53"/>
  <c r="BQ215" i="53"/>
  <c r="BS57" i="53"/>
  <c r="BS66" i="53"/>
  <c r="BQ200" i="53"/>
  <c r="BS200" i="53"/>
  <c r="BQ103" i="53"/>
  <c r="BS103" i="53"/>
  <c r="AI275" i="53"/>
  <c r="BR275" i="53"/>
  <c r="BL230" i="53"/>
  <c r="BQ71" i="53"/>
  <c r="BS71" i="53"/>
  <c r="BS42" i="53"/>
  <c r="BS32" i="53"/>
  <c r="BQ208" i="53"/>
  <c r="BS208" i="53"/>
  <c r="BS179" i="53"/>
  <c r="BQ179" i="53"/>
  <c r="BT76" i="53"/>
  <c r="AI76" i="53"/>
  <c r="BQ204" i="53"/>
  <c r="BS204" i="53"/>
  <c r="BS214" i="53"/>
  <c r="BQ214" i="53"/>
  <c r="BS224" i="53"/>
  <c r="BQ224" i="53"/>
  <c r="BS197" i="53"/>
  <c r="BQ197" i="53"/>
  <c r="BH65" i="53"/>
  <c r="BH280" i="53"/>
  <c r="BS217" i="53"/>
  <c r="BQ217" i="53"/>
  <c r="BU217" i="53" s="1"/>
  <c r="BV217" i="53" s="1"/>
  <c r="BH76" i="53"/>
  <c r="BT273" i="53"/>
  <c r="BT205" i="53"/>
  <c r="BH205" i="53"/>
  <c r="BR180" i="53"/>
  <c r="BH165" i="53"/>
  <c r="BQ262" i="53"/>
  <c r="BU262" i="53" s="1"/>
  <c r="BV262" i="53" s="1"/>
  <c r="BS262" i="53"/>
  <c r="AG220" i="53"/>
  <c r="AI83" i="53"/>
  <c r="BU83" i="53" s="1"/>
  <c r="BV83" i="53" s="1"/>
  <c r="BR83" i="53"/>
  <c r="BR74" i="53"/>
  <c r="BQ60" i="53"/>
  <c r="BS60" i="53"/>
  <c r="AG27" i="53"/>
  <c r="BS279" i="53"/>
  <c r="BQ279" i="53"/>
  <c r="AI282" i="53"/>
  <c r="BU282" i="53" s="1"/>
  <c r="BV282" i="53" s="1"/>
  <c r="BR282" i="53"/>
  <c r="AI206" i="53"/>
  <c r="BU206" i="53" s="1"/>
  <c r="BV206" i="53" s="1"/>
  <c r="BR206" i="53"/>
  <c r="BL120" i="53"/>
  <c r="BT120" i="53" s="1"/>
  <c r="BS93" i="53"/>
  <c r="BQ93" i="53"/>
  <c r="BH108" i="53"/>
  <c r="BU88" i="53"/>
  <c r="BV88" i="53" s="1"/>
  <c r="AI49" i="53"/>
  <c r="BU49" i="53" s="1"/>
  <c r="BV49" i="53" s="1"/>
  <c r="BR49" i="53"/>
  <c r="BU37" i="53"/>
  <c r="BV37" i="53" s="1"/>
  <c r="BL277" i="53"/>
  <c r="BT277" i="53" s="1"/>
  <c r="AI260" i="53"/>
  <c r="BU260" i="53" s="1"/>
  <c r="BV260" i="53" s="1"/>
  <c r="BR260" i="53"/>
  <c r="BL251" i="53"/>
  <c r="BQ251" i="53" s="1"/>
  <c r="BQ195" i="53"/>
  <c r="BU195" i="53" s="1"/>
  <c r="BV195" i="53" s="1"/>
  <c r="BS195" i="53"/>
  <c r="BQ199" i="53"/>
  <c r="BU199" i="53" s="1"/>
  <c r="BV199" i="53" s="1"/>
  <c r="BS199" i="53"/>
  <c r="AG185" i="53"/>
  <c r="BU170" i="53"/>
  <c r="BV170" i="53" s="1"/>
  <c r="AF151" i="53"/>
  <c r="BT152" i="53"/>
  <c r="BQ264" i="53"/>
  <c r="BU264" i="53" s="1"/>
  <c r="BV264" i="53" s="1"/>
  <c r="BS264" i="53"/>
  <c r="BR216" i="53"/>
  <c r="BH166" i="53"/>
  <c r="BL166" i="53"/>
  <c r="BS61" i="53"/>
  <c r="BQ61" i="53"/>
  <c r="BS64" i="53"/>
  <c r="BQ64" i="53"/>
  <c r="AI26" i="53"/>
  <c r="BU26" i="53" s="1"/>
  <c r="BV26" i="53" s="1"/>
  <c r="BR26" i="53"/>
  <c r="AI29" i="53"/>
  <c r="BU29" i="53" s="1"/>
  <c r="BV29" i="53" s="1"/>
  <c r="BR29" i="53"/>
  <c r="BS278" i="53"/>
  <c r="BQ278" i="53"/>
  <c r="BH272" i="53"/>
  <c r="AG259" i="53"/>
  <c r="BR226" i="53"/>
  <c r="BL213" i="53"/>
  <c r="AI197" i="53"/>
  <c r="BU197" i="53" s="1"/>
  <c r="BV197" i="53" s="1"/>
  <c r="BR197" i="53"/>
  <c r="BQ207" i="53"/>
  <c r="BS207" i="53"/>
  <c r="BT177" i="53"/>
  <c r="AI177" i="53"/>
  <c r="BT164" i="53"/>
  <c r="AG153" i="53"/>
  <c r="BT119" i="53"/>
  <c r="BS39" i="53"/>
  <c r="BQ39" i="53"/>
  <c r="BQ25" i="53"/>
  <c r="BS25" i="53"/>
  <c r="AI279" i="53"/>
  <c r="BU279" i="53" s="1"/>
  <c r="BV279" i="53" s="1"/>
  <c r="BR279" i="53"/>
  <c r="AI243" i="53"/>
  <c r="BU243" i="53" s="1"/>
  <c r="BV243" i="53" s="1"/>
  <c r="BR243" i="53"/>
  <c r="BQ182" i="53"/>
  <c r="BS182" i="53"/>
  <c r="BS169" i="53"/>
  <c r="BQ169" i="53"/>
  <c r="AG98" i="53"/>
  <c r="BL268" i="53"/>
  <c r="BQ268" i="53" s="1"/>
  <c r="BS210" i="53"/>
  <c r="BQ210" i="53"/>
  <c r="AG181" i="53"/>
  <c r="BH176" i="53"/>
  <c r="AI77" i="53"/>
  <c r="BR77" i="53"/>
  <c r="AG91" i="53"/>
  <c r="BT82" i="53"/>
  <c r="AG202" i="53"/>
  <c r="BL114" i="53"/>
  <c r="BQ72" i="53"/>
  <c r="BS72" i="53"/>
  <c r="BH238" i="53"/>
  <c r="BH221" i="53"/>
  <c r="AG215" i="53"/>
  <c r="BT149" i="53"/>
  <c r="AG163" i="53"/>
  <c r="AI227" i="53"/>
  <c r="BU227" i="53" s="1"/>
  <c r="BV227" i="53" s="1"/>
  <c r="BR227" i="53"/>
  <c r="AI196" i="53"/>
  <c r="BU196" i="53" s="1"/>
  <c r="BV196" i="53" s="1"/>
  <c r="BR196" i="53"/>
  <c r="BR140" i="53"/>
  <c r="AG66" i="53"/>
  <c r="AI90" i="53"/>
  <c r="BR90" i="53"/>
  <c r="AG42" i="53"/>
  <c r="BT260" i="53"/>
  <c r="BT235" i="53"/>
  <c r="AI235" i="53"/>
  <c r="AI209" i="53"/>
  <c r="BR209" i="53"/>
  <c r="AG200" i="53"/>
  <c r="AI89" i="53"/>
  <c r="BT89" i="53"/>
  <c r="BQ112" i="53"/>
  <c r="BS112" i="53"/>
  <c r="BL266" i="53"/>
  <c r="BT266" i="53" s="1"/>
  <c r="BR228" i="53"/>
  <c r="BQ228" i="53"/>
  <c r="BS228" i="53"/>
  <c r="AG211" i="53"/>
  <c r="BL184" i="53"/>
  <c r="BL178" i="53" s="1"/>
  <c r="BH171" i="53"/>
  <c r="BT139" i="53"/>
  <c r="BT95" i="53"/>
  <c r="BR95" i="53"/>
  <c r="BL32" i="53"/>
  <c r="BQ32" i="53" s="1"/>
  <c r="BR70" i="53"/>
  <c r="AG44" i="53"/>
  <c r="BQ63" i="53"/>
  <c r="BU63" i="53" s="1"/>
  <c r="BV63" i="53" s="1"/>
  <c r="BQ175" i="53"/>
  <c r="BS175" i="53"/>
  <c r="BT113" i="53"/>
  <c r="BQ222" i="53"/>
  <c r="BS222" i="53"/>
  <c r="BS239" i="53"/>
  <c r="BQ239" i="53"/>
  <c r="BU239" i="53" s="1"/>
  <c r="BV239" i="53" s="1"/>
  <c r="AI231" i="53"/>
  <c r="AG265" i="53"/>
  <c r="BH269" i="53"/>
  <c r="AG65" i="53"/>
  <c r="BS54" i="53"/>
  <c r="AG229" i="53"/>
  <c r="BH265" i="53"/>
  <c r="AG269" i="53"/>
  <c r="BQ79" i="53"/>
  <c r="BU79" i="53" s="1"/>
  <c r="BV79" i="53" s="1"/>
  <c r="BS79" i="53"/>
  <c r="BR54" i="53"/>
  <c r="BL229" i="53"/>
  <c r="BT229" i="53" s="1"/>
  <c r="BS183" i="53"/>
  <c r="BQ183" i="53"/>
  <c r="AG132" i="53"/>
  <c r="BL59" i="53"/>
  <c r="BT59" i="53" s="1"/>
  <c r="AG201" i="53"/>
  <c r="BS186" i="53"/>
  <c r="BQ186" i="53"/>
  <c r="AG144" i="53"/>
  <c r="AG254" i="53"/>
  <c r="AG244" i="53"/>
  <c r="AG234" i="53"/>
  <c r="BT175" i="53"/>
  <c r="AI175" i="53"/>
  <c r="AG130" i="53"/>
  <c r="BR104" i="53"/>
  <c r="BT79" i="53"/>
  <c r="BR79" i="53"/>
  <c r="AG113" i="53"/>
  <c r="BL54" i="53"/>
  <c r="BQ54" i="53" s="1"/>
  <c r="BU54" i="53" s="1"/>
  <c r="BV54" i="53" s="1"/>
  <c r="BH229" i="53"/>
  <c r="BU203" i="53"/>
  <c r="BV203" i="53" s="1"/>
  <c r="BH132" i="53"/>
  <c r="BT101" i="53"/>
  <c r="AF100" i="53"/>
  <c r="AG59" i="53"/>
  <c r="AG40" i="53"/>
  <c r="AI253" i="53"/>
  <c r="BU253" i="53" s="1"/>
  <c r="BV253" i="53" s="1"/>
  <c r="BT253" i="53"/>
  <c r="BT186" i="53"/>
  <c r="BL186" i="53"/>
  <c r="BU112" i="53"/>
  <c r="BV112" i="53" s="1"/>
  <c r="BH96" i="53"/>
  <c r="BH273" i="53"/>
  <c r="BL273" i="53"/>
  <c r="BH254" i="53"/>
  <c r="BL244" i="53"/>
  <c r="BT244" i="53" s="1"/>
  <c r="BR205" i="53"/>
  <c r="AG204" i="53"/>
  <c r="BR165" i="53"/>
  <c r="BT262" i="53"/>
  <c r="BR262" i="53"/>
  <c r="BT189" i="53"/>
  <c r="AI189" i="53"/>
  <c r="BU189" i="53" s="1"/>
  <c r="BV189" i="53" s="1"/>
  <c r="BT159" i="53"/>
  <c r="AI159" i="53"/>
  <c r="AG111" i="53"/>
  <c r="BS97" i="53"/>
  <c r="BQ97" i="53"/>
  <c r="BU97" i="53" s="1"/>
  <c r="BV97" i="53" s="1"/>
  <c r="BT60" i="53"/>
  <c r="AI60" i="53"/>
  <c r="BU60" i="53" s="1"/>
  <c r="BV60" i="53" s="1"/>
  <c r="AI250" i="53"/>
  <c r="BR250" i="53"/>
  <c r="AE283" i="53"/>
  <c r="AF230" i="53"/>
  <c r="BQ192" i="53"/>
  <c r="BU192" i="53" s="1"/>
  <c r="BV192" i="53" s="1"/>
  <c r="BS192" i="53"/>
  <c r="AI141" i="53"/>
  <c r="BU141" i="53" s="1"/>
  <c r="BV141" i="53" s="1"/>
  <c r="BR141" i="53"/>
  <c r="BH120" i="53"/>
  <c r="BS68" i="53"/>
  <c r="BQ68" i="53"/>
  <c r="BU68" i="53" s="1"/>
  <c r="BV68" i="53" s="1"/>
  <c r="AI36" i="53"/>
  <c r="BT36" i="53"/>
  <c r="AG270" i="53"/>
  <c r="BH257" i="53"/>
  <c r="BL257" i="53"/>
  <c r="BT257" i="53" s="1"/>
  <c r="BT199" i="53"/>
  <c r="BH152" i="53"/>
  <c r="BT133" i="53"/>
  <c r="AO162" i="53"/>
  <c r="AK160" i="53"/>
  <c r="AK283" i="53" s="1"/>
  <c r="BT107" i="53"/>
  <c r="BQ77" i="53"/>
  <c r="BS77" i="53"/>
  <c r="BH110" i="53"/>
  <c r="AI82" i="53"/>
  <c r="BU82" i="53" s="1"/>
  <c r="BV82" i="53" s="1"/>
  <c r="BR82" i="53"/>
  <c r="AG233" i="53"/>
  <c r="BL240" i="53"/>
  <c r="BT240" i="53" s="1"/>
  <c r="BT216" i="53"/>
  <c r="BH174" i="53"/>
  <c r="AI62" i="53"/>
  <c r="BU62" i="53" s="1"/>
  <c r="BV62" i="53" s="1"/>
  <c r="BR62" i="53"/>
  <c r="BT64" i="53"/>
  <c r="BR64" i="53"/>
  <c r="BR41" i="53"/>
  <c r="BT278" i="53"/>
  <c r="BR278" i="53"/>
  <c r="BL226" i="53"/>
  <c r="BT226" i="53" s="1"/>
  <c r="BT207" i="53"/>
  <c r="BH177" i="53"/>
  <c r="BH119" i="53"/>
  <c r="BL145" i="53"/>
  <c r="BQ145" i="53" s="1"/>
  <c r="BU145" i="53" s="1"/>
  <c r="BV145" i="53" s="1"/>
  <c r="BT109" i="53"/>
  <c r="BS227" i="53"/>
  <c r="BQ227" i="53"/>
  <c r="BT155" i="53"/>
  <c r="AI155" i="53"/>
  <c r="BU155" i="53" s="1"/>
  <c r="BV155" i="53" s="1"/>
  <c r="BH98" i="53"/>
  <c r="AI241" i="53"/>
  <c r="BU241" i="53" s="1"/>
  <c r="BV241" i="53" s="1"/>
  <c r="BT241" i="53"/>
  <c r="BH181" i="53"/>
  <c r="BR176" i="53"/>
  <c r="BT157" i="53"/>
  <c r="AG121" i="53"/>
  <c r="AG38" i="53"/>
  <c r="BR271" i="53"/>
  <c r="AI258" i="53"/>
  <c r="BR258" i="53"/>
  <c r="BT92" i="53"/>
  <c r="AI69" i="53"/>
  <c r="BR69" i="53"/>
  <c r="BS53" i="53"/>
  <c r="BQ53" i="53"/>
  <c r="BL30" i="53"/>
  <c r="BT30" i="53" s="1"/>
  <c r="BT172" i="53"/>
  <c r="AI172" i="53"/>
  <c r="BR149" i="53"/>
  <c r="AI39" i="53"/>
  <c r="BR39" i="53"/>
  <c r="BT140" i="53"/>
  <c r="BL140" i="53"/>
  <c r="BQ58" i="53"/>
  <c r="BS58" i="53"/>
  <c r="AI86" i="53"/>
  <c r="BU86" i="53" s="1"/>
  <c r="BV86" i="53" s="1"/>
  <c r="BR86" i="53"/>
  <c r="BQ237" i="53"/>
  <c r="BS237" i="53"/>
  <c r="BT237" i="53"/>
  <c r="BT161" i="53"/>
  <c r="AF160" i="53"/>
  <c r="AG161" i="53"/>
  <c r="BH158" i="53"/>
  <c r="BH89" i="53"/>
  <c r="BH85" i="53"/>
  <c r="BT274" i="53"/>
  <c r="AG266" i="53"/>
  <c r="AG230" i="53" s="1"/>
  <c r="BT228" i="53"/>
  <c r="AW209" i="53"/>
  <c r="AO178" i="53"/>
  <c r="AI128" i="53"/>
  <c r="BU128" i="53" s="1"/>
  <c r="BV128" i="53" s="1"/>
  <c r="BR128" i="53"/>
  <c r="BL95" i="53"/>
  <c r="AG32" i="53"/>
  <c r="BL70" i="53"/>
  <c r="BT70" i="53" s="1"/>
  <c r="BH44" i="53"/>
  <c r="BQ250" i="53"/>
  <c r="BQ113" i="53"/>
  <c r="BS113" i="53"/>
  <c r="BT201" i="53"/>
  <c r="BS189" i="53"/>
  <c r="BQ189" i="53"/>
  <c r="BS159" i="53"/>
  <c r="BQ159" i="53"/>
  <c r="BQ73" i="53"/>
  <c r="BU73" i="53" s="1"/>
  <c r="BV73" i="53" s="1"/>
  <c r="BS73" i="53"/>
  <c r="BT27" i="53"/>
  <c r="AI276" i="53"/>
  <c r="BU276" i="53" s="1"/>
  <c r="BV276" i="53" s="1"/>
  <c r="BR276" i="53"/>
  <c r="BS256" i="53"/>
  <c r="BQ256" i="53"/>
  <c r="BU256" i="53" s="1"/>
  <c r="BV256" i="53" s="1"/>
  <c r="BS223" i="53"/>
  <c r="BQ223" i="53"/>
  <c r="BU223" i="53" s="1"/>
  <c r="BV223" i="53" s="1"/>
  <c r="BQ187" i="53"/>
  <c r="BS187" i="53"/>
  <c r="BS126" i="53"/>
  <c r="BQ126" i="53"/>
  <c r="AI156" i="53"/>
  <c r="BU156" i="53" s="1"/>
  <c r="BV156" i="53" s="1"/>
  <c r="BR156" i="53"/>
  <c r="AI125" i="53"/>
  <c r="BU125" i="53" s="1"/>
  <c r="BV125" i="53" s="1"/>
  <c r="BR125" i="53"/>
  <c r="BQ36" i="53"/>
  <c r="BS36" i="53"/>
  <c r="BT28" i="53"/>
  <c r="AI28" i="53"/>
  <c r="BQ277" i="53"/>
  <c r="BS277" i="53"/>
  <c r="BQ270" i="53"/>
  <c r="BS270" i="53"/>
  <c r="BR199" i="53"/>
  <c r="BQ185" i="53"/>
  <c r="BS185" i="53"/>
  <c r="BS107" i="53"/>
  <c r="BQ107" i="53"/>
  <c r="BU107" i="53" s="1"/>
  <c r="BV107" i="53" s="1"/>
  <c r="AI75" i="53"/>
  <c r="BU75" i="53" s="1"/>
  <c r="BV75" i="53" s="1"/>
  <c r="BR75" i="53"/>
  <c r="BS80" i="53"/>
  <c r="BQ80" i="53"/>
  <c r="BQ258" i="53"/>
  <c r="BS258" i="53"/>
  <c r="BS247" i="53"/>
  <c r="BQ247" i="53"/>
  <c r="BU247" i="53" s="1"/>
  <c r="BV247" i="53" s="1"/>
  <c r="AI225" i="53"/>
  <c r="BU225" i="53" s="1"/>
  <c r="BV225" i="53" s="1"/>
  <c r="BR225" i="53"/>
  <c r="BU216" i="53"/>
  <c r="BV216" i="53" s="1"/>
  <c r="AI219" i="53"/>
  <c r="AI84" i="53"/>
  <c r="BU84" i="53" s="1"/>
  <c r="BV84" i="53" s="1"/>
  <c r="BR84" i="53"/>
  <c r="AI53" i="53"/>
  <c r="BU53" i="53" s="1"/>
  <c r="BV53" i="53" s="1"/>
  <c r="BR53" i="53"/>
  <c r="BU41" i="53"/>
  <c r="BV41" i="53" s="1"/>
  <c r="AI52" i="53"/>
  <c r="BU52" i="53" s="1"/>
  <c r="BV52" i="53" s="1"/>
  <c r="BR52" i="53"/>
  <c r="AF99" i="53"/>
  <c r="BT24" i="53"/>
  <c r="BU61" i="53"/>
  <c r="BV61" i="53" s="1"/>
  <c r="AI246" i="53"/>
  <c r="BR246" i="53"/>
  <c r="BQ259" i="53"/>
  <c r="BS259" i="53"/>
  <c r="BS226" i="53"/>
  <c r="BQ213" i="53"/>
  <c r="BS213" i="53"/>
  <c r="BU207" i="53"/>
  <c r="BV207" i="53" s="1"/>
  <c r="BR207" i="53"/>
  <c r="BT153" i="53"/>
  <c r="BS109" i="53"/>
  <c r="BQ109" i="53"/>
  <c r="AI187" i="53"/>
  <c r="BU187" i="53" s="1"/>
  <c r="BV187" i="53" s="1"/>
  <c r="BR187" i="53"/>
  <c r="AI183" i="53"/>
  <c r="BU183" i="53" s="1"/>
  <c r="BV183" i="53" s="1"/>
  <c r="BR183" i="53"/>
  <c r="AI143" i="53"/>
  <c r="BU143" i="53" s="1"/>
  <c r="BV143" i="53" s="1"/>
  <c r="BR143" i="53"/>
  <c r="BS147" i="53"/>
  <c r="BQ147" i="53"/>
  <c r="BQ127" i="53"/>
  <c r="BU127" i="53" s="1"/>
  <c r="BV127" i="53" s="1"/>
  <c r="BS127" i="53"/>
  <c r="AI58" i="53"/>
  <c r="BU58" i="53" s="1"/>
  <c r="BV58" i="53" s="1"/>
  <c r="BR58" i="53"/>
  <c r="BS50" i="53"/>
  <c r="BQ50" i="53"/>
  <c r="BU50" i="53" s="1"/>
  <c r="BV50" i="53" s="1"/>
  <c r="BS268" i="53"/>
  <c r="AI222" i="53"/>
  <c r="BU222" i="53" s="1"/>
  <c r="BV222" i="53" s="1"/>
  <c r="BR222" i="53"/>
  <c r="BT181" i="53"/>
  <c r="BT173" i="53"/>
  <c r="AI173" i="53"/>
  <c r="BT168" i="53"/>
  <c r="AI67" i="53"/>
  <c r="BR67" i="53"/>
  <c r="AI80" i="53"/>
  <c r="BR80" i="53"/>
  <c r="BS38" i="53"/>
  <c r="BQ38" i="53"/>
  <c r="BQ271" i="53"/>
  <c r="BS271" i="53"/>
  <c r="BT179" i="53"/>
  <c r="AF178" i="53"/>
  <c r="BQ154" i="53"/>
  <c r="BS154" i="53"/>
  <c r="BT114" i="53"/>
  <c r="BT103" i="53"/>
  <c r="AI103" i="53"/>
  <c r="BU103" i="53" s="1"/>
  <c r="BV103" i="53" s="1"/>
  <c r="AI47" i="53"/>
  <c r="BR47" i="53"/>
  <c r="BS275" i="53"/>
  <c r="BQ275" i="53"/>
  <c r="BT238" i="53"/>
  <c r="BQ172" i="53"/>
  <c r="BS172" i="53"/>
  <c r="BQ163" i="53"/>
  <c r="BS163" i="53"/>
  <c r="BT87" i="53"/>
  <c r="BQ243" i="53"/>
  <c r="BS243" i="53"/>
  <c r="BS140" i="53"/>
  <c r="BQ140" i="53"/>
  <c r="AI210" i="53"/>
  <c r="BU210" i="53" s="1"/>
  <c r="BV210" i="53" s="1"/>
  <c r="BR210" i="53"/>
  <c r="BS161" i="53"/>
  <c r="BQ161" i="53"/>
  <c r="BQ35" i="53"/>
  <c r="BU35" i="53" s="1"/>
  <c r="BV35" i="53" s="1"/>
  <c r="AI55" i="53"/>
  <c r="BU55" i="53" s="1"/>
  <c r="BV55" i="53" s="1"/>
  <c r="BR55" i="53"/>
  <c r="BQ274" i="53"/>
  <c r="BS274" i="53"/>
  <c r="BS266" i="53"/>
  <c r="BQ266" i="53"/>
  <c r="BU228" i="53"/>
  <c r="BV228" i="53" s="1"/>
  <c r="BT184" i="53"/>
  <c r="BU95" i="53"/>
  <c r="BV95" i="53" s="1"/>
  <c r="BQ48" i="53"/>
  <c r="BU48" i="53" s="1"/>
  <c r="BV48" i="53" s="1"/>
  <c r="BS48" i="53"/>
  <c r="BT128" i="53"/>
  <c r="BT265" i="53"/>
  <c r="BQ130" i="53"/>
  <c r="BS130" i="53"/>
  <c r="BQ59" i="53"/>
  <c r="BS59" i="53"/>
  <c r="BQ40" i="53"/>
  <c r="BS40" i="53"/>
  <c r="BS253" i="53"/>
  <c r="BQ253" i="53"/>
  <c r="BU186" i="53"/>
  <c r="BV186" i="53" s="1"/>
  <c r="BT146" i="53"/>
  <c r="BS101" i="53"/>
  <c r="BQ101" i="53"/>
  <c r="AI101" i="53"/>
  <c r="BT280" i="53"/>
  <c r="BH201" i="53"/>
  <c r="BR217" i="53"/>
  <c r="BR186" i="53"/>
  <c r="BL146" i="53"/>
  <c r="BQ146" i="53" s="1"/>
  <c r="BR273" i="53"/>
  <c r="BH244" i="53"/>
  <c r="BS180" i="53"/>
  <c r="BQ180" i="53"/>
  <c r="BU180" i="53" s="1"/>
  <c r="BV180" i="53" s="1"/>
  <c r="BT165" i="53"/>
  <c r="BS212" i="53"/>
  <c r="BQ212" i="53"/>
  <c r="BU212" i="53" s="1"/>
  <c r="BV212" i="53" s="1"/>
  <c r="BL220" i="53"/>
  <c r="BT220" i="53" s="1"/>
  <c r="BT122" i="53"/>
  <c r="BS74" i="53"/>
  <c r="BQ74" i="53"/>
  <c r="BU74" i="53" s="1"/>
  <c r="BV74" i="53" s="1"/>
  <c r="BH111" i="53"/>
  <c r="BL27" i="53"/>
  <c r="BQ27" i="53" s="1"/>
  <c r="BQ167" i="53"/>
  <c r="BU167" i="53" s="1"/>
  <c r="BV167" i="53" s="1"/>
  <c r="BS167" i="53"/>
  <c r="AI169" i="53"/>
  <c r="BU169" i="53" s="1"/>
  <c r="BV169" i="53" s="1"/>
  <c r="BR169" i="53"/>
  <c r="BR120" i="53"/>
  <c r="AI136" i="53"/>
  <c r="BU136" i="53" s="1"/>
  <c r="BV136" i="53" s="1"/>
  <c r="BR136" i="53"/>
  <c r="BL108" i="53"/>
  <c r="BL100" i="53" s="1"/>
  <c r="AI56" i="53"/>
  <c r="BU56" i="53" s="1"/>
  <c r="BV56" i="53" s="1"/>
  <c r="BR56" i="53"/>
  <c r="BQ45" i="53"/>
  <c r="BS45" i="53"/>
  <c r="BH28" i="53"/>
  <c r="AI267" i="53"/>
  <c r="BU267" i="53" s="1"/>
  <c r="BV267" i="53" s="1"/>
  <c r="BR267" i="53"/>
  <c r="BQ218" i="53"/>
  <c r="BS218" i="53"/>
  <c r="BL252" i="53"/>
  <c r="BQ252" i="53" s="1"/>
  <c r="BT185" i="53"/>
  <c r="AG151" i="53"/>
  <c r="AI152" i="53"/>
  <c r="BR133" i="53"/>
  <c r="BS67" i="53"/>
  <c r="BQ67" i="53"/>
  <c r="BR110" i="53"/>
  <c r="AI249" i="53"/>
  <c r="BU249" i="53" s="1"/>
  <c r="BV249" i="53" s="1"/>
  <c r="BR249" i="53"/>
  <c r="BQ231" i="53"/>
  <c r="BQ240" i="53"/>
  <c r="BU240" i="53" s="1"/>
  <c r="BV240" i="53" s="1"/>
  <c r="BS240" i="53"/>
  <c r="BR240" i="53"/>
  <c r="BQ216" i="53"/>
  <c r="BS216" i="53"/>
  <c r="BL219" i="53"/>
  <c r="BT219" i="53" s="1"/>
  <c r="AI139" i="53"/>
  <c r="BU139" i="53" s="1"/>
  <c r="BV139" i="53" s="1"/>
  <c r="BR139" i="53"/>
  <c r="BT166" i="53"/>
  <c r="BT115" i="53"/>
  <c r="AI115" i="53"/>
  <c r="BU115" i="53" s="1"/>
  <c r="BV115" i="53" s="1"/>
  <c r="BQ69" i="53"/>
  <c r="BS69" i="53"/>
  <c r="BU64" i="53"/>
  <c r="BV64" i="53" s="1"/>
  <c r="BQ51" i="53"/>
  <c r="BU51" i="53" s="1"/>
  <c r="BV51" i="53" s="1"/>
  <c r="BS51" i="53"/>
  <c r="BS41" i="53"/>
  <c r="BQ41" i="53"/>
  <c r="BS47" i="53"/>
  <c r="BQ47" i="53"/>
  <c r="AG24" i="53"/>
  <c r="BU278" i="53"/>
  <c r="BV278" i="53" s="1"/>
  <c r="AG272" i="53"/>
  <c r="AI224" i="53"/>
  <c r="BU224" i="53" s="1"/>
  <c r="BV224" i="53" s="1"/>
  <c r="BR224" i="53"/>
  <c r="BT259" i="53"/>
  <c r="BT213" i="53"/>
  <c r="AI214" i="53"/>
  <c r="BU214" i="53" s="1"/>
  <c r="BV214" i="53" s="1"/>
  <c r="BR214" i="53"/>
  <c r="BU164" i="53"/>
  <c r="BV164" i="53" s="1"/>
  <c r="BH153" i="53"/>
  <c r="BR145" i="53"/>
  <c r="BT123" i="53"/>
  <c r="BU109" i="53"/>
  <c r="BV109" i="53" s="1"/>
  <c r="AI126" i="53"/>
  <c r="BU126" i="53" s="1"/>
  <c r="BV126" i="53" s="1"/>
  <c r="BR126" i="53"/>
  <c r="BQ155" i="53"/>
  <c r="BS155" i="53"/>
  <c r="AI147" i="53"/>
  <c r="BU147" i="53" s="1"/>
  <c r="BV147" i="53" s="1"/>
  <c r="BR147" i="53"/>
  <c r="AI93" i="53"/>
  <c r="BU93" i="53" s="1"/>
  <c r="BV93" i="53" s="1"/>
  <c r="BR93" i="53"/>
  <c r="BQ90" i="53"/>
  <c r="BS90" i="53"/>
  <c r="AI45" i="53"/>
  <c r="BU45" i="53" s="1"/>
  <c r="BV45" i="53" s="1"/>
  <c r="BR45" i="53"/>
  <c r="BT268" i="53"/>
  <c r="AI218" i="53"/>
  <c r="BR218" i="53"/>
  <c r="BT208" i="53"/>
  <c r="AI208" i="53"/>
  <c r="BU208" i="53" s="1"/>
  <c r="BV208" i="53" s="1"/>
  <c r="BH173" i="53"/>
  <c r="AG168" i="53"/>
  <c r="BH168" i="53"/>
  <c r="BT91" i="53"/>
  <c r="BL91" i="53"/>
  <c r="BQ91" i="53" s="1"/>
  <c r="BU271" i="53"/>
  <c r="BV271" i="53" s="1"/>
  <c r="BQ198" i="53"/>
  <c r="BU198" i="53" s="1"/>
  <c r="BV198" i="53" s="1"/>
  <c r="BS198" i="53"/>
  <c r="BH202" i="53"/>
  <c r="AG179" i="53"/>
  <c r="BT137" i="53"/>
  <c r="BH114" i="53"/>
  <c r="BQ84" i="53"/>
  <c r="BS84" i="53"/>
  <c r="BR30" i="53"/>
  <c r="BQ30" i="53"/>
  <c r="BU30" i="53" s="1"/>
  <c r="BV30" i="53" s="1"/>
  <c r="BS30" i="53"/>
  <c r="BS34" i="53"/>
  <c r="BQ34" i="53"/>
  <c r="BU34" i="53" s="1"/>
  <c r="BV34" i="53" s="1"/>
  <c r="BT275" i="53"/>
  <c r="BQ246" i="53"/>
  <c r="BS246" i="53"/>
  <c r="AG238" i="53"/>
  <c r="AG221" i="53"/>
  <c r="BT215" i="53"/>
  <c r="BT163" i="53"/>
  <c r="AG87" i="53"/>
  <c r="BT71" i="53"/>
  <c r="AI71" i="53"/>
  <c r="BU71" i="53" s="1"/>
  <c r="BV71" i="53" s="1"/>
  <c r="AG57" i="53"/>
  <c r="BL57" i="53"/>
  <c r="BT57" i="53" s="1"/>
  <c r="AI25" i="53"/>
  <c r="BU25" i="53" s="1"/>
  <c r="BV25" i="53" s="1"/>
  <c r="BR25" i="53"/>
  <c r="AI182" i="53"/>
  <c r="BU182" i="53" s="1"/>
  <c r="BV182" i="53" s="1"/>
  <c r="BR182" i="53"/>
  <c r="BU140" i="53"/>
  <c r="BV140" i="53" s="1"/>
  <c r="BL66" i="53"/>
  <c r="BT66" i="53" s="1"/>
  <c r="BL42" i="53"/>
  <c r="BT42" i="53" s="1"/>
  <c r="BS235" i="53"/>
  <c r="BQ235" i="53"/>
  <c r="BU237" i="53"/>
  <c r="BV237" i="53" s="1"/>
  <c r="BH248" i="53"/>
  <c r="BH230" i="53" s="1"/>
  <c r="BL248" i="53"/>
  <c r="BT248" i="53" s="1"/>
  <c r="BT200" i="53"/>
  <c r="BL160" i="53"/>
  <c r="BR85" i="53"/>
  <c r="BU274" i="53"/>
  <c r="BV274" i="53" s="1"/>
  <c r="BH211" i="53"/>
  <c r="AG184" i="53"/>
  <c r="BT171" i="53"/>
  <c r="AI171" i="53"/>
  <c r="AI154" i="53"/>
  <c r="BU154" i="53" s="1"/>
  <c r="BV154" i="53" s="1"/>
  <c r="BR154" i="53"/>
  <c r="BU72" i="53"/>
  <c r="BV72" i="53" s="1"/>
  <c r="BQ95" i="53"/>
  <c r="BS95" i="53"/>
  <c r="BT32" i="53"/>
  <c r="BQ70" i="53"/>
  <c r="BU70" i="53" s="1"/>
  <c r="BV70" i="53" s="1"/>
  <c r="BS70" i="53"/>
  <c r="BQ118" i="52"/>
  <c r="BS118" i="52"/>
  <c r="AI118" i="52"/>
  <c r="BR118" i="52"/>
  <c r="BL66" i="52"/>
  <c r="BT66" i="52" s="1"/>
  <c r="AG142" i="52"/>
  <c r="AG66" i="52"/>
  <c r="AI66" i="52" s="1"/>
  <c r="BS66" i="52"/>
  <c r="BL214" i="52"/>
  <c r="BT214" i="52" s="1"/>
  <c r="AW216" i="52"/>
  <c r="AW214" i="52"/>
  <c r="AW212" i="52"/>
  <c r="AW215" i="52"/>
  <c r="AW229" i="52"/>
  <c r="AG214" i="52"/>
  <c r="BR214" i="52" s="1"/>
  <c r="AG216" i="52"/>
  <c r="BR216" i="52" s="1"/>
  <c r="BL215" i="52"/>
  <c r="BT215" i="52" s="1"/>
  <c r="BL216" i="52"/>
  <c r="BT216" i="52" s="1"/>
  <c r="BH212" i="52"/>
  <c r="AG212" i="52"/>
  <c r="AW208" i="52"/>
  <c r="AG229" i="52"/>
  <c r="AI229" i="52" s="1"/>
  <c r="BH214" i="52"/>
  <c r="AG215" i="52"/>
  <c r="BR215" i="52" s="1"/>
  <c r="BH215" i="52"/>
  <c r="BH216" i="52"/>
  <c r="AE209" i="52"/>
  <c r="AE208" i="52"/>
  <c r="BR208" i="52" s="1"/>
  <c r="AW223" i="52"/>
  <c r="AW213" i="52"/>
  <c r="AW227" i="52"/>
  <c r="AE213" i="52"/>
  <c r="AF213" i="52" s="1"/>
  <c r="AW205" i="52"/>
  <c r="AW224" i="52"/>
  <c r="AE205" i="52"/>
  <c r="AE227" i="52"/>
  <c r="AF227" i="52" s="1"/>
  <c r="AW222" i="52"/>
  <c r="AE224" i="52"/>
  <c r="AF224" i="52" s="1"/>
  <c r="AE226" i="52"/>
  <c r="AF226" i="52" s="1"/>
  <c r="AE223" i="52"/>
  <c r="AF223" i="52" s="1"/>
  <c r="AE222" i="52"/>
  <c r="AF222" i="52" s="1"/>
  <c r="AW221" i="52"/>
  <c r="AE182" i="52"/>
  <c r="AE221" i="52"/>
  <c r="AF221" i="52" s="1"/>
  <c r="BB94" i="52"/>
  <c r="BQ66" i="53" l="1"/>
  <c r="BU213" i="53"/>
  <c r="BV213" i="53" s="1"/>
  <c r="BU268" i="53"/>
  <c r="BV268" i="53" s="1"/>
  <c r="BQ220" i="53"/>
  <c r="AG160" i="53"/>
  <c r="AI161" i="53"/>
  <c r="BR161" i="53"/>
  <c r="AI121" i="53"/>
  <c r="BU121" i="53" s="1"/>
  <c r="BV121" i="53" s="1"/>
  <c r="BR121" i="53"/>
  <c r="AI233" i="53"/>
  <c r="BU233" i="53" s="1"/>
  <c r="BV233" i="53" s="1"/>
  <c r="BR233" i="53"/>
  <c r="AW162" i="53"/>
  <c r="AO160" i="53"/>
  <c r="AO283" i="53" s="1"/>
  <c r="BU36" i="53"/>
  <c r="BV36" i="53" s="1"/>
  <c r="AF283" i="53"/>
  <c r="BU250" i="53"/>
  <c r="BV250" i="53" s="1"/>
  <c r="BS254" i="53"/>
  <c r="BQ254" i="53"/>
  <c r="AI234" i="53"/>
  <c r="BU234" i="53" s="1"/>
  <c r="BV234" i="53" s="1"/>
  <c r="BR234" i="53"/>
  <c r="AI132" i="53"/>
  <c r="BR132" i="53"/>
  <c r="AI269" i="53"/>
  <c r="BR269" i="53"/>
  <c r="BQ269" i="53"/>
  <c r="BS269" i="53"/>
  <c r="BU235" i="53"/>
  <c r="BV235" i="53" s="1"/>
  <c r="AI163" i="53"/>
  <c r="BU163" i="53" s="1"/>
  <c r="BV163" i="53" s="1"/>
  <c r="BR163" i="53"/>
  <c r="BS238" i="53"/>
  <c r="BS230" i="53" s="1"/>
  <c r="BQ238" i="53"/>
  <c r="AI91" i="53"/>
  <c r="BU91" i="53" s="1"/>
  <c r="BV91" i="53" s="1"/>
  <c r="BR91" i="53"/>
  <c r="AI181" i="53"/>
  <c r="BR181" i="53"/>
  <c r="AI98" i="53"/>
  <c r="BR98" i="53"/>
  <c r="AI153" i="53"/>
  <c r="BU153" i="53" s="1"/>
  <c r="BV153" i="53" s="1"/>
  <c r="BR153" i="53"/>
  <c r="BR151" i="53" s="1"/>
  <c r="BS108" i="53"/>
  <c r="BQ108" i="53"/>
  <c r="BU108" i="53" s="1"/>
  <c r="BV108" i="53" s="1"/>
  <c r="BS165" i="53"/>
  <c r="BQ165" i="53"/>
  <c r="BU165" i="53" s="1"/>
  <c r="BV165" i="53" s="1"/>
  <c r="BQ280" i="53"/>
  <c r="BS280" i="53"/>
  <c r="BQ42" i="53"/>
  <c r="BQ57" i="53"/>
  <c r="BU251" i="53"/>
  <c r="BV251" i="53" s="1"/>
  <c r="BU277" i="53"/>
  <c r="BV277" i="53" s="1"/>
  <c r="AI221" i="53"/>
  <c r="BR221" i="53"/>
  <c r="BS114" i="53"/>
  <c r="BQ114" i="53"/>
  <c r="BS153" i="53"/>
  <c r="BQ153" i="53"/>
  <c r="BU101" i="53"/>
  <c r="BS158" i="53"/>
  <c r="BQ158" i="53"/>
  <c r="BU158" i="53" s="1"/>
  <c r="BV158" i="53" s="1"/>
  <c r="BU172" i="53"/>
  <c r="BV172" i="53" s="1"/>
  <c r="BQ110" i="53"/>
  <c r="BU110" i="53" s="1"/>
  <c r="BV110" i="53" s="1"/>
  <c r="BS110" i="53"/>
  <c r="AI144" i="53"/>
  <c r="BU144" i="53" s="1"/>
  <c r="BV144" i="53" s="1"/>
  <c r="BR144" i="53"/>
  <c r="AI211" i="53"/>
  <c r="BR211" i="53"/>
  <c r="BQ176" i="53"/>
  <c r="BU176" i="53" s="1"/>
  <c r="BV176" i="53" s="1"/>
  <c r="BS176" i="53"/>
  <c r="BS166" i="53"/>
  <c r="BQ166" i="53"/>
  <c r="BU166" i="53" s="1"/>
  <c r="BV166" i="53" s="1"/>
  <c r="BT151" i="53"/>
  <c r="AI184" i="53"/>
  <c r="BU184" i="53" s="1"/>
  <c r="BV184" i="53" s="1"/>
  <c r="BR184" i="53"/>
  <c r="BQ201" i="53"/>
  <c r="BS201" i="53"/>
  <c r="BU47" i="53"/>
  <c r="BV47" i="53" s="1"/>
  <c r="BU67" i="53"/>
  <c r="BV67" i="53" s="1"/>
  <c r="AG178" i="53"/>
  <c r="AG283" i="53" s="1"/>
  <c r="AI179" i="53"/>
  <c r="BR179" i="53"/>
  <c r="AI168" i="53"/>
  <c r="BR168" i="53"/>
  <c r="BT108" i="53"/>
  <c r="BT100" i="53" s="1"/>
  <c r="BH160" i="53"/>
  <c r="BQ226" i="53"/>
  <c r="BU226" i="53" s="1"/>
  <c r="BV226" i="53" s="1"/>
  <c r="BS44" i="53"/>
  <c r="BQ44" i="53"/>
  <c r="BS209" i="53"/>
  <c r="BQ209" i="53"/>
  <c r="BU209" i="53" s="1"/>
  <c r="BV209" i="53" s="1"/>
  <c r="AW178" i="53"/>
  <c r="BS85" i="53"/>
  <c r="BQ85" i="53"/>
  <c r="BU85" i="53" s="1"/>
  <c r="BV85" i="53" s="1"/>
  <c r="BU39" i="53"/>
  <c r="BV39" i="53" s="1"/>
  <c r="BU69" i="53"/>
  <c r="BV69" i="53" s="1"/>
  <c r="BU258" i="53"/>
  <c r="BV258" i="53" s="1"/>
  <c r="BQ119" i="53"/>
  <c r="BU119" i="53" s="1"/>
  <c r="BV119" i="53" s="1"/>
  <c r="BS119" i="53"/>
  <c r="BS174" i="53"/>
  <c r="BQ174" i="53"/>
  <c r="BU174" i="53" s="1"/>
  <c r="BV174" i="53" s="1"/>
  <c r="BQ257" i="53"/>
  <c r="BU257" i="53" s="1"/>
  <c r="BV257" i="53" s="1"/>
  <c r="BS257" i="53"/>
  <c r="AI111" i="53"/>
  <c r="BR111" i="53"/>
  <c r="BR100" i="53" s="1"/>
  <c r="AI204" i="53"/>
  <c r="BU204" i="53" s="1"/>
  <c r="BV204" i="53" s="1"/>
  <c r="BR204" i="53"/>
  <c r="AI40" i="53"/>
  <c r="BU40" i="53" s="1"/>
  <c r="BV40" i="53" s="1"/>
  <c r="BR40" i="53"/>
  <c r="BS132" i="53"/>
  <c r="BQ132" i="53"/>
  <c r="AI113" i="53"/>
  <c r="BU113" i="53" s="1"/>
  <c r="BV113" i="53" s="1"/>
  <c r="BR113" i="53"/>
  <c r="AI130" i="53"/>
  <c r="BU130" i="53" s="1"/>
  <c r="BV130" i="53" s="1"/>
  <c r="BR130" i="53"/>
  <c r="AI244" i="53"/>
  <c r="BR244" i="53"/>
  <c r="BT54" i="53"/>
  <c r="BT99" i="53" s="1"/>
  <c r="BQ265" i="53"/>
  <c r="BS265" i="53"/>
  <c r="AI265" i="53"/>
  <c r="BU265" i="53" s="1"/>
  <c r="BV265" i="53" s="1"/>
  <c r="BR265" i="53"/>
  <c r="BS171" i="53"/>
  <c r="BQ171" i="53"/>
  <c r="AI200" i="53"/>
  <c r="BU200" i="53" s="1"/>
  <c r="BV200" i="53" s="1"/>
  <c r="BR200" i="53"/>
  <c r="BU90" i="53"/>
  <c r="BV90" i="53" s="1"/>
  <c r="AI220" i="53"/>
  <c r="BU220" i="53" s="1"/>
  <c r="BV220" i="53" s="1"/>
  <c r="BR220" i="53"/>
  <c r="BS76" i="53"/>
  <c r="BQ76" i="53"/>
  <c r="BQ65" i="53"/>
  <c r="BS65" i="53"/>
  <c r="BU275" i="53"/>
  <c r="BV275" i="53" s="1"/>
  <c r="BU114" i="53"/>
  <c r="BV114" i="53" s="1"/>
  <c r="BQ219" i="53"/>
  <c r="BU219" i="53" s="1"/>
  <c r="BV219" i="53" s="1"/>
  <c r="BQ28" i="53"/>
  <c r="BU28" i="53" s="1"/>
  <c r="BV28" i="53" s="1"/>
  <c r="BS28" i="53"/>
  <c r="BQ111" i="53"/>
  <c r="BS111" i="53"/>
  <c r="BS100" i="53" s="1"/>
  <c r="BT252" i="53"/>
  <c r="AI266" i="53"/>
  <c r="BU266" i="53" s="1"/>
  <c r="BV266" i="53" s="1"/>
  <c r="BR266" i="53"/>
  <c r="AI38" i="53"/>
  <c r="BU38" i="53" s="1"/>
  <c r="BV38" i="53" s="1"/>
  <c r="BR38" i="53"/>
  <c r="BQ181" i="53"/>
  <c r="BQ178" i="53" s="1"/>
  <c r="BS181" i="53"/>
  <c r="BS178" i="53" s="1"/>
  <c r="BQ120" i="53"/>
  <c r="BU120" i="53" s="1"/>
  <c r="BV120" i="53" s="1"/>
  <c r="BS120" i="53"/>
  <c r="BQ96" i="53"/>
  <c r="BU96" i="53" s="1"/>
  <c r="BV96" i="53" s="1"/>
  <c r="BS96" i="53"/>
  <c r="BQ229" i="53"/>
  <c r="BS229" i="53"/>
  <c r="AI229" i="53"/>
  <c r="BU229" i="53" s="1"/>
  <c r="BV229" i="53" s="1"/>
  <c r="BR229" i="53"/>
  <c r="AI42" i="53"/>
  <c r="BU42" i="53" s="1"/>
  <c r="BV42" i="53" s="1"/>
  <c r="BR42" i="53"/>
  <c r="BQ221" i="53"/>
  <c r="BS221" i="53"/>
  <c r="BS272" i="53"/>
  <c r="BQ272" i="53"/>
  <c r="AI27" i="53"/>
  <c r="BU27" i="53" s="1"/>
  <c r="BV27" i="53" s="1"/>
  <c r="BR27" i="53"/>
  <c r="BU76" i="53"/>
  <c r="BV76" i="53" s="1"/>
  <c r="BS248" i="53"/>
  <c r="BQ248" i="53"/>
  <c r="AI87" i="53"/>
  <c r="BU87" i="53" s="1"/>
  <c r="BV87" i="53" s="1"/>
  <c r="BR87" i="53"/>
  <c r="AI238" i="53"/>
  <c r="BU238" i="53" s="1"/>
  <c r="BV238" i="53" s="1"/>
  <c r="BR238" i="53"/>
  <c r="BS168" i="53"/>
  <c r="BQ168" i="53"/>
  <c r="AI272" i="53"/>
  <c r="BU272" i="53" s="1"/>
  <c r="BV272" i="53" s="1"/>
  <c r="BR272" i="53"/>
  <c r="AI151" i="53"/>
  <c r="BQ100" i="53"/>
  <c r="BT178" i="53"/>
  <c r="AI32" i="53"/>
  <c r="BU32" i="53" s="1"/>
  <c r="BV32" i="53" s="1"/>
  <c r="BR32" i="53"/>
  <c r="BQ211" i="53"/>
  <c r="BS211" i="53"/>
  <c r="AI57" i="53"/>
  <c r="BU57" i="53" s="1"/>
  <c r="BV57" i="53" s="1"/>
  <c r="BR57" i="53"/>
  <c r="BU171" i="53"/>
  <c r="BV171" i="53" s="1"/>
  <c r="BS202" i="53"/>
  <c r="BQ202" i="53"/>
  <c r="BQ173" i="53"/>
  <c r="BS173" i="53"/>
  <c r="BU218" i="53"/>
  <c r="BV218" i="53" s="1"/>
  <c r="AG99" i="53"/>
  <c r="AI24" i="53"/>
  <c r="BR24" i="53"/>
  <c r="BT251" i="53"/>
  <c r="BT230" i="53" s="1"/>
  <c r="BL99" i="53"/>
  <c r="BL283" i="53" s="1"/>
  <c r="BS244" i="53"/>
  <c r="BQ244" i="53"/>
  <c r="BQ230" i="53" s="1"/>
  <c r="AG100" i="53"/>
  <c r="BH100" i="53"/>
  <c r="BU80" i="53"/>
  <c r="BV80" i="53" s="1"/>
  <c r="BU173" i="53"/>
  <c r="BV173" i="53" s="1"/>
  <c r="BU246" i="53"/>
  <c r="BV246" i="53" s="1"/>
  <c r="BQ89" i="53"/>
  <c r="BU89" i="53" s="1"/>
  <c r="BV89" i="53" s="1"/>
  <c r="BS89" i="53"/>
  <c r="BS99" i="53" s="1"/>
  <c r="BT160" i="53"/>
  <c r="BS98" i="53"/>
  <c r="BQ98" i="53"/>
  <c r="BQ177" i="53"/>
  <c r="BS177" i="53"/>
  <c r="BH151" i="53"/>
  <c r="BS152" i="53"/>
  <c r="BS151" i="53" s="1"/>
  <c r="BQ152" i="53"/>
  <c r="BQ151" i="53" s="1"/>
  <c r="AI270" i="53"/>
  <c r="BU270" i="53" s="1"/>
  <c r="BV270" i="53" s="1"/>
  <c r="BR270" i="53"/>
  <c r="BU159" i="53"/>
  <c r="BV159" i="53" s="1"/>
  <c r="BQ273" i="53"/>
  <c r="BU273" i="53" s="1"/>
  <c r="BV273" i="53" s="1"/>
  <c r="BS273" i="53"/>
  <c r="AI59" i="53"/>
  <c r="BU59" i="53" s="1"/>
  <c r="BV59" i="53" s="1"/>
  <c r="BR59" i="53"/>
  <c r="BU175" i="53"/>
  <c r="BV175" i="53" s="1"/>
  <c r="AI254" i="53"/>
  <c r="BU254" i="53" s="1"/>
  <c r="BV254" i="53" s="1"/>
  <c r="BR254" i="53"/>
  <c r="AI201" i="53"/>
  <c r="BU201" i="53" s="1"/>
  <c r="BV201" i="53" s="1"/>
  <c r="BR201" i="53"/>
  <c r="AI65" i="53"/>
  <c r="BU65" i="53" s="1"/>
  <c r="BV65" i="53" s="1"/>
  <c r="BR65" i="53"/>
  <c r="AI230" i="53"/>
  <c r="BU231" i="53"/>
  <c r="AI44" i="53"/>
  <c r="BU44" i="53" s="1"/>
  <c r="BV44" i="53" s="1"/>
  <c r="BR44" i="53"/>
  <c r="AI66" i="53"/>
  <c r="BU66" i="53" s="1"/>
  <c r="BV66" i="53" s="1"/>
  <c r="BR66" i="53"/>
  <c r="AI215" i="53"/>
  <c r="BU215" i="53" s="1"/>
  <c r="BV215" i="53" s="1"/>
  <c r="BR215" i="53"/>
  <c r="AI202" i="53"/>
  <c r="BU202" i="53" s="1"/>
  <c r="BV202" i="53" s="1"/>
  <c r="BR202" i="53"/>
  <c r="BU77" i="53"/>
  <c r="BV77" i="53" s="1"/>
  <c r="BT145" i="53"/>
  <c r="BU177" i="53"/>
  <c r="BV177" i="53" s="1"/>
  <c r="AI259" i="53"/>
  <c r="BU259" i="53" s="1"/>
  <c r="BV259" i="53" s="1"/>
  <c r="BR259" i="53"/>
  <c r="AI185" i="53"/>
  <c r="BU185" i="53" s="1"/>
  <c r="BV185" i="53" s="1"/>
  <c r="BR185" i="53"/>
  <c r="BQ205" i="53"/>
  <c r="BU205" i="53" s="1"/>
  <c r="BV205" i="53" s="1"/>
  <c r="BS205" i="53"/>
  <c r="BH178" i="53"/>
  <c r="BH283" i="53" s="1"/>
  <c r="BU146" i="53"/>
  <c r="BV146" i="53" s="1"/>
  <c r="BU248" i="53"/>
  <c r="BV248" i="53" s="1"/>
  <c r="BH99" i="53"/>
  <c r="BU252" i="53"/>
  <c r="BV252" i="53" s="1"/>
  <c r="BU280" i="53"/>
  <c r="BV280" i="53" s="1"/>
  <c r="AI214" i="52"/>
  <c r="BU118" i="52"/>
  <c r="BV118" i="52" s="1"/>
  <c r="BQ66" i="52"/>
  <c r="BU66" i="52" s="1"/>
  <c r="BV66" i="52" s="1"/>
  <c r="BR66" i="52"/>
  <c r="AI142" i="52"/>
  <c r="BU142" i="52" s="1"/>
  <c r="BV142" i="52" s="1"/>
  <c r="BR142" i="52"/>
  <c r="AI216" i="52"/>
  <c r="BS214" i="52"/>
  <c r="BS215" i="52"/>
  <c r="BS216" i="52"/>
  <c r="AI215" i="52"/>
  <c r="BQ216" i="52"/>
  <c r="AF209" i="52"/>
  <c r="BH209" i="52" s="1"/>
  <c r="BL229" i="52"/>
  <c r="BT229" i="52" s="1"/>
  <c r="BH229" i="52"/>
  <c r="BQ215" i="52"/>
  <c r="BQ214" i="52"/>
  <c r="BR229" i="52"/>
  <c r="BS212" i="52"/>
  <c r="BQ212" i="52"/>
  <c r="AI212" i="52"/>
  <c r="BR212" i="52"/>
  <c r="AF208" i="52"/>
  <c r="BL208" i="52" s="1"/>
  <c r="BH221" i="52"/>
  <c r="BL213" i="52"/>
  <c r="BT213" i="52" s="1"/>
  <c r="AF205" i="52"/>
  <c r="BL205" i="52" s="1"/>
  <c r="AG224" i="52"/>
  <c r="AI224" i="52" s="1"/>
  <c r="BL226" i="52"/>
  <c r="BL223" i="52"/>
  <c r="AG222" i="52"/>
  <c r="AI222" i="52" s="1"/>
  <c r="AF182" i="52"/>
  <c r="BP252" i="52"/>
  <c r="BF252" i="52"/>
  <c r="AT252" i="52"/>
  <c r="AS252" i="52"/>
  <c r="AQ252" i="52"/>
  <c r="AN252" i="52"/>
  <c r="AM252" i="52"/>
  <c r="AK252" i="52"/>
  <c r="X252" i="52"/>
  <c r="W252" i="52"/>
  <c r="V252" i="52"/>
  <c r="BJ252" i="52"/>
  <c r="BP255" i="52"/>
  <c r="BF255" i="52"/>
  <c r="AT255" i="52"/>
  <c r="AV255" i="52" s="1"/>
  <c r="AS255" i="52"/>
  <c r="AQ255" i="52"/>
  <c r="AM255" i="52"/>
  <c r="AK255" i="52"/>
  <c r="X255" i="52"/>
  <c r="W255" i="52"/>
  <c r="V255" i="52"/>
  <c r="BF86" i="52"/>
  <c r="BB86" i="52"/>
  <c r="AT86" i="52"/>
  <c r="AS86" i="52"/>
  <c r="AQ86" i="52"/>
  <c r="AN86" i="52"/>
  <c r="AM86" i="52"/>
  <c r="AK86" i="52"/>
  <c r="X86" i="52"/>
  <c r="W86" i="52"/>
  <c r="V86" i="52"/>
  <c r="O86" i="52"/>
  <c r="BJ86" i="52" s="1"/>
  <c r="BF102" i="52"/>
  <c r="BB102" i="52"/>
  <c r="AT102" i="52"/>
  <c r="AV102" i="52" s="1"/>
  <c r="AS102" i="52"/>
  <c r="AQ102" i="52"/>
  <c r="AM102" i="52"/>
  <c r="AK102" i="52"/>
  <c r="X102" i="52"/>
  <c r="W102" i="52"/>
  <c r="V102" i="52"/>
  <c r="O102" i="52"/>
  <c r="AC102" i="52" s="1"/>
  <c r="BP217" i="52"/>
  <c r="BF217" i="52"/>
  <c r="AT217" i="52"/>
  <c r="AS217" i="52"/>
  <c r="AQ217" i="52"/>
  <c r="AN217" i="52"/>
  <c r="AM217" i="52"/>
  <c r="AK217" i="52"/>
  <c r="X217" i="52"/>
  <c r="W217" i="52"/>
  <c r="V217" i="52"/>
  <c r="AC217" i="52"/>
  <c r="BB39" i="52"/>
  <c r="O24" i="52"/>
  <c r="O25" i="52"/>
  <c r="O26" i="52"/>
  <c r="O27" i="52"/>
  <c r="O28" i="52"/>
  <c r="O29" i="52"/>
  <c r="O30" i="52"/>
  <c r="O31" i="52"/>
  <c r="O32" i="52"/>
  <c r="O33" i="52"/>
  <c r="O34" i="52"/>
  <c r="O35" i="52"/>
  <c r="O36" i="52"/>
  <c r="O37" i="52"/>
  <c r="O38" i="52"/>
  <c r="O39" i="52"/>
  <c r="O40" i="52"/>
  <c r="O41" i="52"/>
  <c r="O42" i="52"/>
  <c r="O43" i="52"/>
  <c r="O44" i="52"/>
  <c r="O45" i="52"/>
  <c r="O46" i="52"/>
  <c r="O47" i="52"/>
  <c r="O48" i="52"/>
  <c r="O49" i="52"/>
  <c r="O50" i="52"/>
  <c r="O51" i="52"/>
  <c r="O52" i="52"/>
  <c r="O53" i="52"/>
  <c r="O54" i="52"/>
  <c r="O55" i="52"/>
  <c r="O56" i="52"/>
  <c r="O57" i="52"/>
  <c r="O58" i="52"/>
  <c r="O59" i="52"/>
  <c r="O60" i="52"/>
  <c r="O61" i="52"/>
  <c r="O62" i="52"/>
  <c r="O63" i="52"/>
  <c r="O65" i="52"/>
  <c r="O67" i="52"/>
  <c r="O68" i="52"/>
  <c r="O69" i="52"/>
  <c r="O70" i="52"/>
  <c r="O71" i="52"/>
  <c r="O72" i="52"/>
  <c r="O73" i="52"/>
  <c r="O74" i="52"/>
  <c r="O75" i="52"/>
  <c r="O76" i="52"/>
  <c r="O77" i="52"/>
  <c r="O78" i="52"/>
  <c r="O79" i="52"/>
  <c r="O80" i="52"/>
  <c r="O81" i="52"/>
  <c r="O82" i="52"/>
  <c r="O83" i="52"/>
  <c r="O84" i="52"/>
  <c r="O85" i="52"/>
  <c r="O87" i="52"/>
  <c r="O88" i="52"/>
  <c r="O89" i="52"/>
  <c r="O90" i="52"/>
  <c r="O91" i="52"/>
  <c r="O92" i="52"/>
  <c r="O93" i="52"/>
  <c r="O94" i="52"/>
  <c r="O95" i="52"/>
  <c r="O96" i="52"/>
  <c r="O97" i="52"/>
  <c r="O98" i="52"/>
  <c r="O101" i="52"/>
  <c r="O103" i="52"/>
  <c r="O104" i="52"/>
  <c r="O105" i="52"/>
  <c r="O106" i="52"/>
  <c r="O107" i="52"/>
  <c r="O108" i="52"/>
  <c r="O109" i="52"/>
  <c r="O110" i="52"/>
  <c r="O111" i="52"/>
  <c r="O112" i="52"/>
  <c r="O113" i="52"/>
  <c r="O114" i="52"/>
  <c r="O115" i="52"/>
  <c r="O116" i="52"/>
  <c r="O117" i="52"/>
  <c r="O119" i="52"/>
  <c r="O120" i="52"/>
  <c r="O121" i="52"/>
  <c r="O122" i="52"/>
  <c r="O123" i="52"/>
  <c r="O124" i="52"/>
  <c r="O125" i="52"/>
  <c r="O126" i="52"/>
  <c r="O127" i="52"/>
  <c r="O128" i="52"/>
  <c r="O129" i="52"/>
  <c r="O130" i="52"/>
  <c r="O131" i="52"/>
  <c r="O132" i="52"/>
  <c r="O133" i="52"/>
  <c r="O134" i="52"/>
  <c r="O135" i="52"/>
  <c r="O136" i="52"/>
  <c r="O137" i="52"/>
  <c r="O138" i="52"/>
  <c r="O139" i="52"/>
  <c r="O140" i="52"/>
  <c r="O141" i="52"/>
  <c r="BJ141" i="52" s="1"/>
  <c r="O143" i="52"/>
  <c r="BJ143" i="52" s="1"/>
  <c r="O144" i="52"/>
  <c r="BJ144" i="52" s="1"/>
  <c r="O145" i="52"/>
  <c r="O146" i="52"/>
  <c r="O147" i="52"/>
  <c r="O148" i="52"/>
  <c r="O149" i="52"/>
  <c r="O150" i="52"/>
  <c r="O152" i="52"/>
  <c r="O153" i="52"/>
  <c r="O154" i="52"/>
  <c r="O155" i="52"/>
  <c r="O156" i="52"/>
  <c r="O157" i="52"/>
  <c r="O158" i="52"/>
  <c r="O159" i="52"/>
  <c r="O163" i="52"/>
  <c r="O164" i="52"/>
  <c r="O165" i="52"/>
  <c r="O166" i="52"/>
  <c r="O167" i="52"/>
  <c r="O168" i="52"/>
  <c r="O169" i="52"/>
  <c r="O170" i="52"/>
  <c r="O171" i="52"/>
  <c r="O172" i="52"/>
  <c r="O173" i="52"/>
  <c r="O174" i="52"/>
  <c r="O176" i="52"/>
  <c r="O177" i="52"/>
  <c r="O179" i="52"/>
  <c r="O180" i="52"/>
  <c r="O181" i="52"/>
  <c r="AC181" i="52" s="1"/>
  <c r="O183" i="52"/>
  <c r="O184" i="52"/>
  <c r="O185" i="52"/>
  <c r="BJ220" i="52"/>
  <c r="O186" i="52"/>
  <c r="BJ186" i="52" s="1"/>
  <c r="O187" i="52"/>
  <c r="BJ187" i="52" s="1"/>
  <c r="O188" i="52"/>
  <c r="BJ188" i="52" s="1"/>
  <c r="O189" i="52"/>
  <c r="O190" i="52"/>
  <c r="O191" i="52"/>
  <c r="O192" i="52"/>
  <c r="O193" i="52"/>
  <c r="O194" i="52"/>
  <c r="BJ194" i="52" s="1"/>
  <c r="O195" i="52"/>
  <c r="O196" i="52"/>
  <c r="O197" i="52"/>
  <c r="O198" i="52"/>
  <c r="O199" i="52"/>
  <c r="O200" i="52"/>
  <c r="O201" i="52"/>
  <c r="O202" i="52"/>
  <c r="BJ202" i="52" s="1"/>
  <c r="O203" i="52"/>
  <c r="BJ203" i="52" s="1"/>
  <c r="O204" i="52"/>
  <c r="BJ204" i="52" s="1"/>
  <c r="BJ228" i="52"/>
  <c r="O206" i="52"/>
  <c r="BJ206" i="52" s="1"/>
  <c r="O207" i="52"/>
  <c r="O210" i="52"/>
  <c r="O211" i="52"/>
  <c r="AC211" i="52" s="1"/>
  <c r="BJ232" i="52"/>
  <c r="BJ233" i="52"/>
  <c r="BJ234" i="52"/>
  <c r="BJ235" i="52"/>
  <c r="BJ236" i="52"/>
  <c r="BJ237" i="52"/>
  <c r="BJ238" i="52"/>
  <c r="BJ239" i="52"/>
  <c r="BJ240" i="52"/>
  <c r="BJ241" i="52"/>
  <c r="BJ242" i="52"/>
  <c r="BJ243" i="52"/>
  <c r="BJ244" i="52"/>
  <c r="BJ245" i="52"/>
  <c r="BJ246" i="52"/>
  <c r="BJ247" i="52"/>
  <c r="BJ248" i="52"/>
  <c r="BJ249" i="52"/>
  <c r="BJ250" i="52"/>
  <c r="BJ251" i="52"/>
  <c r="BJ253" i="52"/>
  <c r="BJ254" i="52"/>
  <c r="BJ256" i="52"/>
  <c r="BJ278" i="52"/>
  <c r="BJ279" i="52"/>
  <c r="BJ280" i="52"/>
  <c r="BJ281" i="52"/>
  <c r="BJ282" i="52"/>
  <c r="BB57" i="52"/>
  <c r="BB73" i="52"/>
  <c r="BB74" i="52"/>
  <c r="BB75" i="52"/>
  <c r="BP181" i="52"/>
  <c r="BF181" i="52"/>
  <c r="AT181" i="52"/>
  <c r="AS181" i="52"/>
  <c r="AQ181" i="52"/>
  <c r="AN181" i="52"/>
  <c r="AM181" i="52"/>
  <c r="AK181" i="52"/>
  <c r="X181" i="52"/>
  <c r="W181" i="52"/>
  <c r="V181" i="52"/>
  <c r="BF139" i="52"/>
  <c r="BB139" i="52"/>
  <c r="AT139" i="52"/>
  <c r="AS139" i="52"/>
  <c r="AQ139" i="52"/>
  <c r="AN139" i="52"/>
  <c r="AM139" i="52"/>
  <c r="AK139" i="52"/>
  <c r="X139" i="52"/>
  <c r="W139" i="52"/>
  <c r="V139" i="52"/>
  <c r="BB25" i="52"/>
  <c r="BB24" i="52"/>
  <c r="BS283" i="53" l="1"/>
  <c r="BT283" i="53"/>
  <c r="AI283" i="53"/>
  <c r="BU152" i="53"/>
  <c r="BU179" i="53"/>
  <c r="AI178" i="53"/>
  <c r="BQ99" i="53"/>
  <c r="BR230" i="53"/>
  <c r="BR160" i="53"/>
  <c r="BU221" i="53"/>
  <c r="BV221" i="53" s="1"/>
  <c r="BU98" i="53"/>
  <c r="BV98" i="53" s="1"/>
  <c r="BU132" i="53"/>
  <c r="BV132" i="53" s="1"/>
  <c r="BU161" i="53"/>
  <c r="AI160" i="53"/>
  <c r="BR99" i="53"/>
  <c r="BU168" i="53"/>
  <c r="BV168" i="53" s="1"/>
  <c r="BU211" i="53"/>
  <c r="BV211" i="53" s="1"/>
  <c r="BV101" i="53"/>
  <c r="BV231" i="53"/>
  <c r="BV230" i="53" s="1"/>
  <c r="AI99" i="53"/>
  <c r="BU24" i="53"/>
  <c r="BU244" i="53"/>
  <c r="BV244" i="53" s="1"/>
  <c r="BU111" i="53"/>
  <c r="BV111" i="53" s="1"/>
  <c r="BR178" i="53"/>
  <c r="AI100" i="53"/>
  <c r="BU181" i="53"/>
  <c r="BV181" i="53" s="1"/>
  <c r="BU269" i="53"/>
  <c r="BV269" i="53" s="1"/>
  <c r="BS162" i="53"/>
  <c r="BS160" i="53" s="1"/>
  <c r="AW160" i="53"/>
  <c r="AW283" i="53" s="1"/>
  <c r="BQ162" i="53"/>
  <c r="AV181" i="52"/>
  <c r="BU214" i="52"/>
  <c r="BV214" i="52" s="1"/>
  <c r="O100" i="52"/>
  <c r="BU216" i="52"/>
  <c r="BV216" i="52" s="1"/>
  <c r="BH208" i="52"/>
  <c r="BQ208" i="52" s="1"/>
  <c r="BL209" i="52"/>
  <c r="BT209" i="52" s="1"/>
  <c r="BU215" i="52"/>
  <c r="BV215" i="52" s="1"/>
  <c r="AI208" i="52"/>
  <c r="BT208" i="52"/>
  <c r="AG209" i="52"/>
  <c r="AH209" i="52" s="1"/>
  <c r="AH178" i="52" s="1"/>
  <c r="BU212" i="52"/>
  <c r="BV212" i="52" s="1"/>
  <c r="AG213" i="52"/>
  <c r="BR213" i="52" s="1"/>
  <c r="BT205" i="52"/>
  <c r="BQ229" i="52"/>
  <c r="BU229" i="52" s="1"/>
  <c r="BV229" i="52" s="1"/>
  <c r="BS229" i="52"/>
  <c r="BH213" i="52"/>
  <c r="BS213" i="52" s="1"/>
  <c r="BH224" i="52"/>
  <c r="BS224" i="52" s="1"/>
  <c r="BR224" i="52"/>
  <c r="BL224" i="52"/>
  <c r="BT224" i="52" s="1"/>
  <c r="AV252" i="52"/>
  <c r="BK181" i="52"/>
  <c r="BK252" i="52"/>
  <c r="BH205" i="52"/>
  <c r="BQ205" i="52" s="1"/>
  <c r="AG205" i="52"/>
  <c r="AI205" i="52" s="1"/>
  <c r="AG221" i="52"/>
  <c r="AI221" i="52" s="1"/>
  <c r="BT182" i="52"/>
  <c r="BT227" i="52"/>
  <c r="BK139" i="52"/>
  <c r="AC255" i="52"/>
  <c r="BJ255" i="52"/>
  <c r="BL222" i="52"/>
  <c r="BT222" i="52" s="1"/>
  <c r="BT221" i="52"/>
  <c r="BH227" i="52"/>
  <c r="AG227" i="52"/>
  <c r="AG226" i="52"/>
  <c r="BT226" i="52"/>
  <c r="BH226" i="52"/>
  <c r="BH223" i="52"/>
  <c r="AG223" i="52"/>
  <c r="BT223" i="52"/>
  <c r="AG182" i="52"/>
  <c r="AI182" i="52" s="1"/>
  <c r="BH222" i="52"/>
  <c r="BR222" i="52"/>
  <c r="BH182" i="52"/>
  <c r="BS221" i="52"/>
  <c r="BQ221" i="52"/>
  <c r="AU86" i="52"/>
  <c r="AU252" i="52"/>
  <c r="Z252" i="52"/>
  <c r="AO255" i="52"/>
  <c r="AB252" i="52"/>
  <c r="AO252" i="52"/>
  <c r="AD252" i="52"/>
  <c r="AB86" i="52"/>
  <c r="Y252" i="52"/>
  <c r="AA252" i="52"/>
  <c r="AC252" i="52"/>
  <c r="BG252" i="52"/>
  <c r="BH252" i="52" s="1"/>
  <c r="Z86" i="52"/>
  <c r="AD86" i="52"/>
  <c r="AO86" i="52"/>
  <c r="BG255" i="52"/>
  <c r="AB255" i="52"/>
  <c r="AU255" i="52"/>
  <c r="Z255" i="52"/>
  <c r="AD255" i="52"/>
  <c r="Y255" i="52"/>
  <c r="AA255" i="52"/>
  <c r="BK86" i="52"/>
  <c r="Y86" i="52"/>
  <c r="AA86" i="52"/>
  <c r="AC86" i="52"/>
  <c r="BG86" i="52"/>
  <c r="BH86" i="52" s="1"/>
  <c r="AU102" i="52"/>
  <c r="AO102" i="52"/>
  <c r="BG102" i="52"/>
  <c r="Z102" i="52"/>
  <c r="AB102" i="52"/>
  <c r="AD102" i="52"/>
  <c r="BJ102" i="52"/>
  <c r="Y102" i="52"/>
  <c r="AA102" i="52"/>
  <c r="AV217" i="52"/>
  <c r="AU217" i="52"/>
  <c r="AO217" i="52"/>
  <c r="BG217" i="52"/>
  <c r="Z217" i="52"/>
  <c r="AB217" i="52"/>
  <c r="AD217" i="52"/>
  <c r="BJ217" i="52"/>
  <c r="Y217" i="52"/>
  <c r="AA217" i="52"/>
  <c r="O99" i="52"/>
  <c r="O151" i="52"/>
  <c r="O160" i="52"/>
  <c r="O178" i="52"/>
  <c r="AU181" i="52"/>
  <c r="AO181" i="52"/>
  <c r="BG181" i="52"/>
  <c r="Y181" i="52"/>
  <c r="AA181" i="52"/>
  <c r="Z181" i="52"/>
  <c r="AB181" i="52"/>
  <c r="AD181" i="52"/>
  <c r="BJ181" i="52"/>
  <c r="AU139" i="52"/>
  <c r="AO139" i="52"/>
  <c r="AV139" i="52"/>
  <c r="Z139" i="52"/>
  <c r="AB139" i="52"/>
  <c r="AD139" i="52"/>
  <c r="BG139" i="52"/>
  <c r="BH139" i="52" s="1"/>
  <c r="BJ139" i="52"/>
  <c r="Y139" i="52"/>
  <c r="AA139" i="52"/>
  <c r="AC139" i="52"/>
  <c r="BV161" i="53" l="1"/>
  <c r="BU178" i="53"/>
  <c r="BV179" i="53"/>
  <c r="BV178" i="53" s="1"/>
  <c r="BU230" i="53"/>
  <c r="BR283" i="53"/>
  <c r="BV152" i="53"/>
  <c r="BV151" i="53" s="1"/>
  <c r="BU151" i="53"/>
  <c r="BU99" i="53"/>
  <c r="BV24" i="53"/>
  <c r="BV99" i="53" s="1"/>
  <c r="BU100" i="53"/>
  <c r="BV100" i="53"/>
  <c r="BU162" i="53"/>
  <c r="BV162" i="53" s="1"/>
  <c r="BQ160" i="53"/>
  <c r="BQ283" i="53" s="1"/>
  <c r="BU208" i="52"/>
  <c r="BV208" i="52" s="1"/>
  <c r="BS208" i="52"/>
  <c r="AI213" i="52"/>
  <c r="BR209" i="52"/>
  <c r="AI209" i="52"/>
  <c r="BQ213" i="52"/>
  <c r="BQ224" i="52"/>
  <c r="BU224" i="52" s="1"/>
  <c r="BV224" i="52" s="1"/>
  <c r="BR221" i="52"/>
  <c r="BU205" i="52"/>
  <c r="BV205" i="52" s="1"/>
  <c r="BS205" i="52"/>
  <c r="BR205" i="52"/>
  <c r="AI227" i="52"/>
  <c r="BR227" i="52"/>
  <c r="BS227" i="52"/>
  <c r="BQ227" i="52"/>
  <c r="AI226" i="52"/>
  <c r="BR226" i="52"/>
  <c r="BQ226" i="52"/>
  <c r="BS226" i="52"/>
  <c r="AI223" i="52"/>
  <c r="BR223" i="52"/>
  <c r="BS223" i="52"/>
  <c r="BQ223" i="52"/>
  <c r="BR182" i="52"/>
  <c r="BQ222" i="52"/>
  <c r="BU222" i="52" s="1"/>
  <c r="BV222" i="52" s="1"/>
  <c r="BS222" i="52"/>
  <c r="AW252" i="52"/>
  <c r="BS252" i="52" s="1"/>
  <c r="BQ182" i="52"/>
  <c r="BU182" i="52" s="1"/>
  <c r="BV182" i="52" s="1"/>
  <c r="BS182" i="52"/>
  <c r="BU221" i="52"/>
  <c r="BV221" i="52" s="1"/>
  <c r="AW86" i="52"/>
  <c r="AW255" i="52"/>
  <c r="AE252" i="52"/>
  <c r="AF252" i="52" s="1"/>
  <c r="AW102" i="52"/>
  <c r="AE255" i="52"/>
  <c r="AF255" i="52" s="1"/>
  <c r="AE86" i="52"/>
  <c r="AE102" i="52"/>
  <c r="BR102" i="52" s="1"/>
  <c r="AW217" i="52"/>
  <c r="AE217" i="52"/>
  <c r="AF217" i="52" s="1"/>
  <c r="AW181" i="52"/>
  <c r="O283" i="52"/>
  <c r="AE181" i="52"/>
  <c r="AW139" i="52"/>
  <c r="BS139" i="52" s="1"/>
  <c r="AE139" i="52"/>
  <c r="BV283" i="53" l="1"/>
  <c r="BU160" i="53"/>
  <c r="BU283" i="53" s="1"/>
  <c r="BV160" i="53"/>
  <c r="BU213" i="52"/>
  <c r="BV213" i="52" s="1"/>
  <c r="BS86" i="52"/>
  <c r="BU226" i="52"/>
  <c r="BV226" i="52" s="1"/>
  <c r="BU227" i="52"/>
  <c r="BV227" i="52" s="1"/>
  <c r="BU223" i="52"/>
  <c r="BV223" i="52" s="1"/>
  <c r="BL252" i="52"/>
  <c r="AF86" i="52"/>
  <c r="BL86" i="52" s="1"/>
  <c r="BQ86" i="52" s="1"/>
  <c r="AF102" i="52"/>
  <c r="BT102" i="52" s="1"/>
  <c r="BT217" i="52"/>
  <c r="AF181" i="52"/>
  <c r="BL181" i="52" s="1"/>
  <c r="AF139" i="52"/>
  <c r="BL139" i="52" s="1"/>
  <c r="BH217" i="52" l="1"/>
  <c r="AJ178" i="52"/>
  <c r="AL209" i="52"/>
  <c r="AL178" i="52" s="1"/>
  <c r="BQ252" i="52"/>
  <c r="BQ139" i="52"/>
  <c r="BT255" i="52"/>
  <c r="AG252" i="52"/>
  <c r="AI252" i="52" s="1"/>
  <c r="AG86" i="52"/>
  <c r="AI86" i="52" s="1"/>
  <c r="BU86" i="52" s="1"/>
  <c r="BV86" i="52" s="1"/>
  <c r="AG255" i="52"/>
  <c r="AI255" i="52" s="1"/>
  <c r="BH255" i="52"/>
  <c r="BS255" i="52" s="1"/>
  <c r="AI102" i="52"/>
  <c r="BT86" i="52"/>
  <c r="BH102" i="52"/>
  <c r="BS102" i="52" s="1"/>
  <c r="AG217" i="52"/>
  <c r="AI217" i="52" s="1"/>
  <c r="AG181" i="52"/>
  <c r="AI181" i="52" s="1"/>
  <c r="BH181" i="52"/>
  <c r="BQ181" i="52" s="1"/>
  <c r="BT181" i="52"/>
  <c r="BT139" i="52"/>
  <c r="AG139" i="52"/>
  <c r="AN209" i="52" l="1"/>
  <c r="AM209" i="52"/>
  <c r="BU252" i="52"/>
  <c r="BV252" i="52" s="1"/>
  <c r="BT252" i="52"/>
  <c r="BR255" i="52"/>
  <c r="BR252" i="52"/>
  <c r="BQ255" i="52"/>
  <c r="BU255" i="52" s="1"/>
  <c r="BV255" i="52" s="1"/>
  <c r="BR86" i="52"/>
  <c r="BQ102" i="52"/>
  <c r="BU102" i="52" s="1"/>
  <c r="BV102" i="52" s="1"/>
  <c r="BR217" i="52"/>
  <c r="BQ217" i="52"/>
  <c r="BS217" i="52"/>
  <c r="BS181" i="52"/>
  <c r="BR181" i="52"/>
  <c r="BU181" i="52"/>
  <c r="BV181" i="52" s="1"/>
  <c r="AI139" i="52"/>
  <c r="BU139" i="52" s="1"/>
  <c r="BV139" i="52" s="1"/>
  <c r="BR139" i="52"/>
  <c r="AO209" i="52" l="1"/>
  <c r="AW209" i="52" s="1"/>
  <c r="BU217" i="52"/>
  <c r="BV217" i="52" s="1"/>
  <c r="BF89" i="52"/>
  <c r="BB89" i="52"/>
  <c r="AT89" i="52"/>
  <c r="AS89" i="52"/>
  <c r="AQ89" i="52"/>
  <c r="AN89" i="52"/>
  <c r="AM89" i="52"/>
  <c r="AK89" i="52"/>
  <c r="X89" i="52"/>
  <c r="W89" i="52"/>
  <c r="V89" i="52"/>
  <c r="AA89" i="52"/>
  <c r="BF72" i="52"/>
  <c r="BB72" i="52"/>
  <c r="AT72" i="52"/>
  <c r="AS72" i="52"/>
  <c r="AQ72" i="52"/>
  <c r="AN72" i="52"/>
  <c r="AM72" i="52"/>
  <c r="AK72" i="52"/>
  <c r="X72" i="52"/>
  <c r="W72" i="52"/>
  <c r="V72" i="52"/>
  <c r="AB72" i="52"/>
  <c r="BF130" i="52"/>
  <c r="BB130" i="52"/>
  <c r="AT130" i="52"/>
  <c r="AS130" i="52"/>
  <c r="AQ130" i="52"/>
  <c r="AN130" i="52"/>
  <c r="AM130" i="52"/>
  <c r="AK130" i="52"/>
  <c r="X130" i="52"/>
  <c r="W130" i="52"/>
  <c r="V130" i="52"/>
  <c r="AC130" i="52"/>
  <c r="BF120" i="52"/>
  <c r="AT120" i="52"/>
  <c r="AS120" i="52"/>
  <c r="AQ120" i="52"/>
  <c r="AN120" i="52"/>
  <c r="AM120" i="52"/>
  <c r="AK120" i="52"/>
  <c r="X120" i="52"/>
  <c r="W120" i="52"/>
  <c r="V120" i="52"/>
  <c r="BJ120" i="52"/>
  <c r="BF58" i="52"/>
  <c r="AT58" i="52"/>
  <c r="AS58" i="52"/>
  <c r="AQ58" i="52"/>
  <c r="AN58" i="52"/>
  <c r="AM58" i="52"/>
  <c r="AK58" i="52"/>
  <c r="X58" i="52"/>
  <c r="W58" i="52"/>
  <c r="V58" i="52"/>
  <c r="AC58" i="52"/>
  <c r="BP242" i="52"/>
  <c r="BF242" i="52"/>
  <c r="AT242" i="52"/>
  <c r="AV242" i="52" s="1"/>
  <c r="AS242" i="52"/>
  <c r="AQ242" i="52"/>
  <c r="AM242" i="52"/>
  <c r="AK242" i="52"/>
  <c r="X242" i="52"/>
  <c r="W242" i="52"/>
  <c r="V242" i="52"/>
  <c r="AC242" i="52"/>
  <c r="BF37" i="52"/>
  <c r="BB37" i="52"/>
  <c r="AT37" i="52"/>
  <c r="AS37" i="52"/>
  <c r="AQ37" i="52"/>
  <c r="AN37" i="52"/>
  <c r="AM37" i="52"/>
  <c r="AK37" i="52"/>
  <c r="X37" i="52"/>
  <c r="W37" i="52"/>
  <c r="V37" i="52"/>
  <c r="AD37" i="52"/>
  <c r="BS209" i="52" l="1"/>
  <c r="BQ209" i="52"/>
  <c r="BU209" i="52" s="1"/>
  <c r="BV209" i="52" s="1"/>
  <c r="BK120" i="52"/>
  <c r="BG120" i="52"/>
  <c r="BK58" i="52"/>
  <c r="AV89" i="52"/>
  <c r="BK89" i="52"/>
  <c r="AO89" i="52"/>
  <c r="AU89" i="52"/>
  <c r="AB89" i="52"/>
  <c r="BG89" i="52"/>
  <c r="Y89" i="52"/>
  <c r="Z89" i="52"/>
  <c r="AD89" i="52"/>
  <c r="BJ89" i="52"/>
  <c r="AC89" i="52"/>
  <c r="AO72" i="52"/>
  <c r="AV72" i="52"/>
  <c r="AU72" i="52"/>
  <c r="BG72" i="52"/>
  <c r="Y72" i="52"/>
  <c r="AC72" i="52"/>
  <c r="BJ72" i="52"/>
  <c r="Z72" i="52"/>
  <c r="AD72" i="52"/>
  <c r="BK72" i="52"/>
  <c r="AA72" i="52"/>
  <c r="BG130" i="52"/>
  <c r="AO130" i="52"/>
  <c r="AV130" i="52"/>
  <c r="AO120" i="52"/>
  <c r="AU130" i="52"/>
  <c r="AD130" i="52"/>
  <c r="BJ130" i="52"/>
  <c r="Z130" i="52"/>
  <c r="AA130" i="52"/>
  <c r="AB130" i="52"/>
  <c r="Y130" i="52"/>
  <c r="AV120" i="52"/>
  <c r="AU120" i="52"/>
  <c r="AD120" i="52"/>
  <c r="AO58" i="52"/>
  <c r="Z120" i="52"/>
  <c r="AV58" i="52"/>
  <c r="AA120" i="52"/>
  <c r="AB120" i="52"/>
  <c r="Y120" i="52"/>
  <c r="AC120" i="52"/>
  <c r="AD58" i="52"/>
  <c r="Z58" i="52"/>
  <c r="BG58" i="52"/>
  <c r="AA58" i="52"/>
  <c r="AU58" i="52"/>
  <c r="BJ58" i="52"/>
  <c r="AU242" i="52"/>
  <c r="AB58" i="52"/>
  <c r="Y58" i="52"/>
  <c r="BG242" i="52"/>
  <c r="BH242" i="52" s="1"/>
  <c r="AO242" i="52"/>
  <c r="AD242" i="52"/>
  <c r="Z242" i="52"/>
  <c r="AA242" i="52"/>
  <c r="AB242" i="52"/>
  <c r="Y242" i="52"/>
  <c r="AU37" i="52"/>
  <c r="AV37" i="52"/>
  <c r="BK37" i="52"/>
  <c r="AB37" i="52"/>
  <c r="BG37" i="52"/>
  <c r="AA37" i="52"/>
  <c r="AO37" i="52"/>
  <c r="Y37" i="52"/>
  <c r="AC37" i="52"/>
  <c r="BJ37" i="52"/>
  <c r="Z37" i="52"/>
  <c r="AW58" i="52" l="1"/>
  <c r="AW242" i="52"/>
  <c r="AW37" i="52"/>
  <c r="AW89" i="52"/>
  <c r="AW130" i="52"/>
  <c r="AW72" i="52"/>
  <c r="AE89" i="52"/>
  <c r="AE72" i="52"/>
  <c r="AF72" i="52" s="1"/>
  <c r="AW120" i="52"/>
  <c r="AE130" i="52"/>
  <c r="AE120" i="52"/>
  <c r="AE58" i="52"/>
  <c r="AE242" i="52"/>
  <c r="AF242" i="52" s="1"/>
  <c r="AE37" i="52"/>
  <c r="AF120" i="52" l="1"/>
  <c r="AG120" i="52" s="1"/>
  <c r="AI120" i="52" s="1"/>
  <c r="BR242" i="52"/>
  <c r="BS242" i="52"/>
  <c r="AF89" i="52"/>
  <c r="BR72" i="52"/>
  <c r="BH72" i="52"/>
  <c r="BS72" i="52" s="1"/>
  <c r="BL72" i="52"/>
  <c r="BT72" i="52" s="1"/>
  <c r="AI72" i="52"/>
  <c r="AF130" i="52"/>
  <c r="AF58" i="52"/>
  <c r="BL58" i="52" s="1"/>
  <c r="AI242" i="52"/>
  <c r="BR37" i="52"/>
  <c r="AF37" i="52"/>
  <c r="BL37" i="52" s="1"/>
  <c r="BQ72" i="52" l="1"/>
  <c r="BU72" i="52" s="1"/>
  <c r="BV72" i="52" s="1"/>
  <c r="BH120" i="52"/>
  <c r="BS120" i="52" s="1"/>
  <c r="BR120" i="52"/>
  <c r="BL120" i="52"/>
  <c r="BT120" i="52" s="1"/>
  <c r="BT130" i="52"/>
  <c r="BQ242" i="52"/>
  <c r="BU242" i="52" s="1"/>
  <c r="BV242" i="52" s="1"/>
  <c r="BT58" i="52"/>
  <c r="BH89" i="52"/>
  <c r="BL89" i="52"/>
  <c r="BT89" i="52" s="1"/>
  <c r="AG130" i="52"/>
  <c r="BH130" i="52"/>
  <c r="BH58" i="52"/>
  <c r="BQ58" i="52" s="1"/>
  <c r="AG58" i="52"/>
  <c r="BT37" i="52"/>
  <c r="AI37" i="52"/>
  <c r="BH37" i="52"/>
  <c r="BQ37" i="52" s="1"/>
  <c r="BQ89" i="52" l="1"/>
  <c r="BQ120" i="52"/>
  <c r="BU120" i="52" s="1"/>
  <c r="BV120" i="52" s="1"/>
  <c r="BT242" i="52"/>
  <c r="BS89" i="52"/>
  <c r="AI89" i="52"/>
  <c r="BR89" i="52"/>
  <c r="BQ130" i="52"/>
  <c r="BS130" i="52"/>
  <c r="AI130" i="52"/>
  <c r="BR130" i="52"/>
  <c r="AI58" i="52"/>
  <c r="BR58" i="52"/>
  <c r="BS58" i="52"/>
  <c r="BU37" i="52"/>
  <c r="BV37" i="52" s="1"/>
  <c r="BS37" i="52"/>
  <c r="BU130" i="52" l="1"/>
  <c r="BV130" i="52" s="1"/>
  <c r="BU89" i="52"/>
  <c r="BV89" i="52" s="1"/>
  <c r="BU58" i="52"/>
  <c r="BV58" i="52" s="1"/>
  <c r="BF32" i="52"/>
  <c r="BB32" i="52"/>
  <c r="AT32" i="52"/>
  <c r="AS32" i="52"/>
  <c r="AQ32" i="52"/>
  <c r="AN32" i="52"/>
  <c r="AM32" i="52"/>
  <c r="AK32" i="52"/>
  <c r="X32" i="52"/>
  <c r="W32" i="52"/>
  <c r="V32" i="52"/>
  <c r="AA32" i="52"/>
  <c r="AO32" i="52" l="1"/>
  <c r="AV32" i="52"/>
  <c r="AB32" i="52"/>
  <c r="AD32" i="52"/>
  <c r="Z32" i="52"/>
  <c r="AU32" i="52"/>
  <c r="BG32" i="52"/>
  <c r="BK32" i="52"/>
  <c r="Y32" i="52"/>
  <c r="AC32" i="52"/>
  <c r="BJ32" i="52"/>
  <c r="BF146" i="52"/>
  <c r="BB146" i="52"/>
  <c r="AT146" i="52"/>
  <c r="AS146" i="52"/>
  <c r="AQ146" i="52"/>
  <c r="AN146" i="52"/>
  <c r="AM146" i="52"/>
  <c r="AK146" i="52"/>
  <c r="X146" i="52"/>
  <c r="W146" i="52"/>
  <c r="V146" i="52"/>
  <c r="BJ146" i="52"/>
  <c r="BF123" i="52"/>
  <c r="AT123" i="52"/>
  <c r="AS123" i="52"/>
  <c r="AQ123" i="52"/>
  <c r="AN123" i="52"/>
  <c r="AM123" i="52"/>
  <c r="AK123" i="52"/>
  <c r="X123" i="52"/>
  <c r="W123" i="52"/>
  <c r="V123" i="52"/>
  <c r="BJ123" i="52"/>
  <c r="BK123" i="52" l="1"/>
  <c r="AW32" i="52"/>
  <c r="AE32" i="52"/>
  <c r="AF32" i="52" s="1"/>
  <c r="BH32" i="52" s="1"/>
  <c r="AU146" i="52"/>
  <c r="AU123" i="52"/>
  <c r="AV146" i="52"/>
  <c r="AB146" i="52"/>
  <c r="AB123" i="52"/>
  <c r="AD146" i="52"/>
  <c r="Z146" i="52"/>
  <c r="AO146" i="52"/>
  <c r="Z123" i="52"/>
  <c r="AO123" i="52"/>
  <c r="AW123" i="52" s="1"/>
  <c r="Y146" i="52"/>
  <c r="AC146" i="52"/>
  <c r="AD123" i="52"/>
  <c r="AV123" i="52"/>
  <c r="AA146" i="52"/>
  <c r="BK146" i="52"/>
  <c r="BG146" i="52"/>
  <c r="BH146" i="52" s="1"/>
  <c r="BG123" i="52"/>
  <c r="BH123" i="52" s="1"/>
  <c r="AA123" i="52"/>
  <c r="Y123" i="52"/>
  <c r="AC123" i="52"/>
  <c r="AP160" i="52"/>
  <c r="AR160" i="52"/>
  <c r="AX160" i="52"/>
  <c r="AY160" i="52"/>
  <c r="AZ160" i="52"/>
  <c r="BA160" i="52"/>
  <c r="BC160" i="52"/>
  <c r="BD160" i="52"/>
  <c r="BE160" i="52"/>
  <c r="BI160" i="52"/>
  <c r="BM160" i="52"/>
  <c r="P160" i="52"/>
  <c r="Q160" i="52"/>
  <c r="R160" i="52"/>
  <c r="S160" i="52"/>
  <c r="T160" i="52"/>
  <c r="U160" i="52"/>
  <c r="AW146" i="52" l="1"/>
  <c r="BS146" i="52" s="1"/>
  <c r="BL32" i="52"/>
  <c r="BQ32" i="52" s="1"/>
  <c r="AG32" i="52"/>
  <c r="AI32" i="52" s="1"/>
  <c r="BS32" i="52"/>
  <c r="AE146" i="52"/>
  <c r="AE123" i="52"/>
  <c r="BS123" i="52"/>
  <c r="BF173" i="52"/>
  <c r="BB173" i="52"/>
  <c r="AT173" i="52"/>
  <c r="AS173" i="52"/>
  <c r="AQ173" i="52"/>
  <c r="AN173" i="52"/>
  <c r="AM173" i="52"/>
  <c r="AK173" i="52"/>
  <c r="X173" i="52"/>
  <c r="W173" i="52"/>
  <c r="V173" i="52"/>
  <c r="AD173" i="52"/>
  <c r="BF172" i="52"/>
  <c r="BB172" i="52"/>
  <c r="AT172" i="52"/>
  <c r="AS172" i="52"/>
  <c r="AQ172" i="52"/>
  <c r="AN172" i="52"/>
  <c r="AM172" i="52"/>
  <c r="AK172" i="52"/>
  <c r="X172" i="52"/>
  <c r="W172" i="52"/>
  <c r="V172" i="52"/>
  <c r="BJ172" i="52"/>
  <c r="BF167" i="52"/>
  <c r="AT167" i="52"/>
  <c r="AS167" i="52"/>
  <c r="AQ167" i="52"/>
  <c r="AN167" i="52"/>
  <c r="AM167" i="52"/>
  <c r="AK167" i="52"/>
  <c r="X167" i="52"/>
  <c r="W167" i="52"/>
  <c r="V167" i="52"/>
  <c r="BJ167" i="52"/>
  <c r="BF174" i="52"/>
  <c r="AT174" i="52"/>
  <c r="AS174" i="52"/>
  <c r="AQ174" i="52"/>
  <c r="AN174" i="52"/>
  <c r="AM174" i="52"/>
  <c r="AK174" i="52"/>
  <c r="X174" i="52"/>
  <c r="W174" i="52"/>
  <c r="V174" i="52"/>
  <c r="AD174" i="52"/>
  <c r="BF168" i="52"/>
  <c r="AT168" i="52"/>
  <c r="AS168" i="52"/>
  <c r="AQ168" i="52"/>
  <c r="AN168" i="52"/>
  <c r="AM168" i="52"/>
  <c r="AK168" i="52"/>
  <c r="X168" i="52"/>
  <c r="W168" i="52"/>
  <c r="V168" i="52"/>
  <c r="AC168" i="52"/>
  <c r="BF170" i="52"/>
  <c r="AT170" i="52"/>
  <c r="AS170" i="52"/>
  <c r="AQ170" i="52"/>
  <c r="AN170" i="52"/>
  <c r="AM170" i="52"/>
  <c r="AK170" i="52"/>
  <c r="X170" i="52"/>
  <c r="W170" i="52"/>
  <c r="V170" i="52"/>
  <c r="AC170" i="52"/>
  <c r="BF169" i="52"/>
  <c r="BB169" i="52"/>
  <c r="AT169" i="52"/>
  <c r="AV169" i="52" s="1"/>
  <c r="AS169" i="52"/>
  <c r="AQ169" i="52"/>
  <c r="AM169" i="52"/>
  <c r="AK169" i="52"/>
  <c r="X169" i="52"/>
  <c r="W169" i="52"/>
  <c r="V169" i="52"/>
  <c r="AC169" i="52"/>
  <c r="Z171" i="52"/>
  <c r="V171" i="52"/>
  <c r="W171" i="52"/>
  <c r="X171" i="52"/>
  <c r="AK171" i="52"/>
  <c r="AM171" i="52"/>
  <c r="AQ171" i="52"/>
  <c r="AS171" i="52"/>
  <c r="AT171" i="52"/>
  <c r="AV171" i="52" s="1"/>
  <c r="BB171" i="52"/>
  <c r="BF171" i="52"/>
  <c r="BF175" i="52"/>
  <c r="AT175" i="52"/>
  <c r="AS175" i="52"/>
  <c r="AQ175" i="52"/>
  <c r="AN175" i="52"/>
  <c r="AM175" i="52"/>
  <c r="AK175" i="52"/>
  <c r="X175" i="52"/>
  <c r="W175" i="52"/>
  <c r="V175" i="52"/>
  <c r="AC175" i="52"/>
  <c r="BF104" i="52"/>
  <c r="AT104" i="52"/>
  <c r="AS104" i="52"/>
  <c r="AQ104" i="52"/>
  <c r="AN104" i="52"/>
  <c r="AM104" i="52"/>
  <c r="AK104" i="52"/>
  <c r="X104" i="52"/>
  <c r="W104" i="52"/>
  <c r="V104" i="52"/>
  <c r="AA104" i="52"/>
  <c r="BP231" i="52"/>
  <c r="BF231" i="52"/>
  <c r="AT231" i="52"/>
  <c r="AS231" i="52"/>
  <c r="AQ231" i="52"/>
  <c r="AN231" i="52"/>
  <c r="AM231" i="52"/>
  <c r="AK231" i="52"/>
  <c r="X231" i="52"/>
  <c r="W231" i="52"/>
  <c r="V231" i="52"/>
  <c r="BJ231" i="52"/>
  <c r="AF146" i="52" l="1"/>
  <c r="BL146" i="52" s="1"/>
  <c r="BQ146" i="52" s="1"/>
  <c r="BK171" i="52"/>
  <c r="AF123" i="52"/>
  <c r="Y171" i="52"/>
  <c r="BR32" i="52"/>
  <c r="BT32" i="52"/>
  <c r="BU32" i="52"/>
  <c r="BV32" i="52" s="1"/>
  <c r="BG173" i="52"/>
  <c r="AO173" i="52"/>
  <c r="AV173" i="52"/>
  <c r="AU173" i="52"/>
  <c r="Y173" i="52"/>
  <c r="AA173" i="52"/>
  <c r="AC173" i="52"/>
  <c r="BJ173" i="52"/>
  <c r="Z173" i="52"/>
  <c r="AB173" i="52"/>
  <c r="AV172" i="52"/>
  <c r="AU172" i="52"/>
  <c r="Z172" i="52"/>
  <c r="AD172" i="52"/>
  <c r="BG172" i="52"/>
  <c r="AB172" i="52"/>
  <c r="AO172" i="52"/>
  <c r="Y172" i="52"/>
  <c r="AA172" i="52"/>
  <c r="AC172" i="52"/>
  <c r="AC171" i="52"/>
  <c r="AO167" i="52"/>
  <c r="AV167" i="52"/>
  <c r="BG171" i="52"/>
  <c r="AO170" i="52"/>
  <c r="AO168" i="52"/>
  <c r="AU174" i="52"/>
  <c r="AA171" i="52"/>
  <c r="AO169" i="52"/>
  <c r="AB167" i="52"/>
  <c r="AU167" i="52"/>
  <c r="Z167" i="52"/>
  <c r="AD167" i="52"/>
  <c r="BG167" i="52"/>
  <c r="AV170" i="52"/>
  <c r="AV174" i="52"/>
  <c r="Y167" i="52"/>
  <c r="AA167" i="52"/>
  <c r="AC167" i="52"/>
  <c r="BJ171" i="52"/>
  <c r="AU171" i="52"/>
  <c r="AD171" i="52"/>
  <c r="AB171" i="52"/>
  <c r="AB169" i="52"/>
  <c r="AU169" i="52"/>
  <c r="AB170" i="52"/>
  <c r="AU170" i="52"/>
  <c r="BK168" i="52"/>
  <c r="AV168" i="52"/>
  <c r="AU168" i="52"/>
  <c r="AO174" i="52"/>
  <c r="Z169" i="52"/>
  <c r="AD169" i="52"/>
  <c r="Z170" i="52"/>
  <c r="AD170" i="52"/>
  <c r="BJ170" i="52"/>
  <c r="BG174" i="52"/>
  <c r="Y174" i="52"/>
  <c r="AA174" i="52"/>
  <c r="AC174" i="52"/>
  <c r="BJ174" i="52"/>
  <c r="Z174" i="52"/>
  <c r="AB174" i="52"/>
  <c r="BG170" i="52"/>
  <c r="BG168" i="52"/>
  <c r="Y168" i="52"/>
  <c r="BJ168" i="52"/>
  <c r="Z168" i="52"/>
  <c r="AB168" i="52"/>
  <c r="AD168" i="52"/>
  <c r="AA168" i="52"/>
  <c r="Y170" i="52"/>
  <c r="AA170" i="52"/>
  <c r="BG169" i="52"/>
  <c r="Y169" i="52"/>
  <c r="AA169" i="52"/>
  <c r="AB175" i="52"/>
  <c r="AO175" i="52"/>
  <c r="BJ175" i="52"/>
  <c r="AO171" i="52"/>
  <c r="BO171" i="52"/>
  <c r="BP171" i="52" s="1"/>
  <c r="BP160" i="52" s="1"/>
  <c r="AU231" i="52"/>
  <c r="AV104" i="52"/>
  <c r="AU104" i="52"/>
  <c r="Z175" i="52"/>
  <c r="AD175" i="52"/>
  <c r="AV175" i="52"/>
  <c r="AU175" i="52"/>
  <c r="BG175" i="52"/>
  <c r="Y175" i="52"/>
  <c r="AA175" i="52"/>
  <c r="BG231" i="52"/>
  <c r="AB231" i="52"/>
  <c r="AV231" i="52"/>
  <c r="BG104" i="52"/>
  <c r="BH104" i="52" s="1"/>
  <c r="AO104" i="52"/>
  <c r="Y104" i="52"/>
  <c r="AC104" i="52"/>
  <c r="BJ104" i="52"/>
  <c r="Z104" i="52"/>
  <c r="AB104" i="52"/>
  <c r="AD104" i="52"/>
  <c r="Z231" i="52"/>
  <c r="AD231" i="52"/>
  <c r="AO231" i="52"/>
  <c r="Y231" i="52"/>
  <c r="AA231" i="52"/>
  <c r="AC231" i="52"/>
  <c r="BP265" i="52"/>
  <c r="BF265" i="52"/>
  <c r="AT265" i="52"/>
  <c r="AS265" i="52"/>
  <c r="AQ265" i="52"/>
  <c r="AN265" i="52"/>
  <c r="AM265" i="52"/>
  <c r="AK265" i="52"/>
  <c r="X265" i="52"/>
  <c r="W265" i="52"/>
  <c r="V265" i="52"/>
  <c r="BJ265" i="52"/>
  <c r="BP263" i="52"/>
  <c r="BF263" i="52"/>
  <c r="AT263" i="52"/>
  <c r="AS263" i="52"/>
  <c r="AQ263" i="52"/>
  <c r="AN263" i="52"/>
  <c r="AM263" i="52"/>
  <c r="AK263" i="52"/>
  <c r="X263" i="52"/>
  <c r="W263" i="52"/>
  <c r="V263" i="52"/>
  <c r="AD263" i="52"/>
  <c r="BP262" i="52"/>
  <c r="BF262" i="52"/>
  <c r="AT262" i="52"/>
  <c r="AS262" i="52"/>
  <c r="AQ262" i="52"/>
  <c r="AN262" i="52"/>
  <c r="AM262" i="52"/>
  <c r="AK262" i="52"/>
  <c r="X262" i="52"/>
  <c r="W262" i="52"/>
  <c r="V262" i="52"/>
  <c r="AB262" i="52"/>
  <c r="BP261" i="52"/>
  <c r="BF261" i="52"/>
  <c r="AT261" i="52"/>
  <c r="AS261" i="52"/>
  <c r="AQ261" i="52"/>
  <c r="AN261" i="52"/>
  <c r="AM261" i="52"/>
  <c r="AK261" i="52"/>
  <c r="X261" i="52"/>
  <c r="W261" i="52"/>
  <c r="V261" i="52"/>
  <c r="BJ261" i="52"/>
  <c r="BP249" i="52"/>
  <c r="BF249" i="52"/>
  <c r="AT249" i="52"/>
  <c r="AS249" i="52"/>
  <c r="AQ249" i="52"/>
  <c r="AN249" i="52"/>
  <c r="AM249" i="52"/>
  <c r="AK249" i="52"/>
  <c r="X249" i="52"/>
  <c r="W249" i="52"/>
  <c r="V249" i="52"/>
  <c r="BP246" i="52"/>
  <c r="BF246" i="52"/>
  <c r="AT246" i="52"/>
  <c r="AV246" i="52" s="1"/>
  <c r="AS246" i="52"/>
  <c r="AQ246" i="52"/>
  <c r="AM246" i="52"/>
  <c r="AK246" i="52"/>
  <c r="X246" i="52"/>
  <c r="W246" i="52"/>
  <c r="V246" i="52"/>
  <c r="AB246" i="52"/>
  <c r="BP244" i="52"/>
  <c r="BF244" i="52"/>
  <c r="AT244" i="52"/>
  <c r="AV244" i="52" s="1"/>
  <c r="AS244" i="52"/>
  <c r="AQ244" i="52"/>
  <c r="AM244" i="52"/>
  <c r="AK244" i="52"/>
  <c r="X244" i="52"/>
  <c r="W244" i="52"/>
  <c r="V244" i="52"/>
  <c r="AB244" i="52"/>
  <c r="BF136" i="52"/>
  <c r="AT136" i="52"/>
  <c r="AS136" i="52"/>
  <c r="AQ136" i="52"/>
  <c r="AN136" i="52"/>
  <c r="AM136" i="52"/>
  <c r="AK136" i="52"/>
  <c r="X136" i="52"/>
  <c r="W136" i="52"/>
  <c r="V136" i="52"/>
  <c r="BF129" i="52"/>
  <c r="BB129" i="52"/>
  <c r="AT129" i="52"/>
  <c r="AS129" i="52"/>
  <c r="AQ129" i="52"/>
  <c r="AN129" i="52"/>
  <c r="AM129" i="52"/>
  <c r="AK129" i="52"/>
  <c r="X129" i="52"/>
  <c r="W129" i="52"/>
  <c r="V129" i="52"/>
  <c r="AC129" i="52"/>
  <c r="BP240" i="52"/>
  <c r="BF240" i="52"/>
  <c r="AT240" i="52"/>
  <c r="AS240" i="52"/>
  <c r="AQ240" i="52"/>
  <c r="AN240" i="52"/>
  <c r="AM240" i="52"/>
  <c r="AK240" i="52"/>
  <c r="X240" i="52"/>
  <c r="W240" i="52"/>
  <c r="V240" i="52"/>
  <c r="BP238" i="52"/>
  <c r="BF238" i="52"/>
  <c r="AT238" i="52"/>
  <c r="AV238" i="52" s="1"/>
  <c r="AS238" i="52"/>
  <c r="AQ238" i="52"/>
  <c r="AM238" i="52"/>
  <c r="AK238" i="52"/>
  <c r="X238" i="52"/>
  <c r="W238" i="52"/>
  <c r="V238" i="52"/>
  <c r="AB238" i="52"/>
  <c r="BP237" i="52"/>
  <c r="BF237" i="52"/>
  <c r="AT237" i="52"/>
  <c r="AS237" i="52"/>
  <c r="AQ237" i="52"/>
  <c r="AM237" i="52"/>
  <c r="AK237" i="52"/>
  <c r="X237" i="52"/>
  <c r="W237" i="52"/>
  <c r="V237" i="52"/>
  <c r="AB237" i="52"/>
  <c r="BP275" i="52"/>
  <c r="AT275" i="52"/>
  <c r="AS275" i="52"/>
  <c r="AQ275" i="52"/>
  <c r="AN275" i="52"/>
  <c r="AM275" i="52"/>
  <c r="AK275" i="52"/>
  <c r="X275" i="52"/>
  <c r="W275" i="52"/>
  <c r="V275" i="52"/>
  <c r="AC275" i="52"/>
  <c r="AG146" i="52" l="1"/>
  <c r="BR146" i="52" s="1"/>
  <c r="AW104" i="52"/>
  <c r="BS104" i="52" s="1"/>
  <c r="BL123" i="52"/>
  <c r="BQ123" i="52" s="1"/>
  <c r="BT146" i="52"/>
  <c r="BK240" i="52"/>
  <c r="BK244" i="52"/>
  <c r="BK246" i="52"/>
  <c r="BK249" i="52"/>
  <c r="AG123" i="52"/>
  <c r="AI123" i="52" s="1"/>
  <c r="BK237" i="52"/>
  <c r="BK238" i="52"/>
  <c r="BG136" i="52"/>
  <c r="BH136" i="52" s="1"/>
  <c r="AI146" i="52"/>
  <c r="BU146" i="52" s="1"/>
  <c r="BV146" i="52" s="1"/>
  <c r="AW173" i="52"/>
  <c r="BO160" i="52"/>
  <c r="AE173" i="52"/>
  <c r="AW172" i="52"/>
  <c r="AE172" i="52"/>
  <c r="AW174" i="52"/>
  <c r="AW170" i="52"/>
  <c r="AW168" i="52"/>
  <c r="AE171" i="52"/>
  <c r="AW167" i="52"/>
  <c r="AW231" i="52"/>
  <c r="AW169" i="52"/>
  <c r="AW171" i="52"/>
  <c r="AW175" i="52"/>
  <c r="AE167" i="52"/>
  <c r="AE175" i="52"/>
  <c r="AE169" i="52"/>
  <c r="AE174" i="52"/>
  <c r="AE168" i="52"/>
  <c r="AE170" i="52"/>
  <c r="AU246" i="52"/>
  <c r="AW246" i="52" s="1"/>
  <c r="AV249" i="52"/>
  <c r="AO261" i="52"/>
  <c r="AO265" i="52"/>
  <c r="AV265" i="52"/>
  <c r="AE104" i="52"/>
  <c r="AU244" i="52"/>
  <c r="AU261" i="52"/>
  <c r="BK263" i="52"/>
  <c r="AV263" i="52"/>
  <c r="AU263" i="52"/>
  <c r="AE231" i="52"/>
  <c r="AF231" i="52" s="1"/>
  <c r="AU136" i="52"/>
  <c r="AA263" i="52"/>
  <c r="BG265" i="52"/>
  <c r="AV240" i="52"/>
  <c r="AO244" i="52"/>
  <c r="BG249" i="52"/>
  <c r="AU249" i="52"/>
  <c r="AB261" i="52"/>
  <c r="AV261" i="52"/>
  <c r="AO249" i="52"/>
  <c r="AD265" i="52"/>
  <c r="AB249" i="52"/>
  <c r="BG261" i="52"/>
  <c r="AU262" i="52"/>
  <c r="AO263" i="52"/>
  <c r="AU265" i="52"/>
  <c r="AD249" i="52"/>
  <c r="AD261" i="52"/>
  <c r="AV262" i="52"/>
  <c r="AB263" i="52"/>
  <c r="Z249" i="52"/>
  <c r="Z261" i="52"/>
  <c r="Z265" i="52"/>
  <c r="AA249" i="52"/>
  <c r="BK261" i="52"/>
  <c r="AA261" i="52"/>
  <c r="BG262" i="52"/>
  <c r="AO262" i="52"/>
  <c r="Z263" i="52"/>
  <c r="BK265" i="52"/>
  <c r="AA265" i="52"/>
  <c r="AB265" i="52"/>
  <c r="Y265" i="52"/>
  <c r="AC265" i="52"/>
  <c r="BG263" i="52"/>
  <c r="Y262" i="52"/>
  <c r="AC262" i="52"/>
  <c r="BJ262" i="52"/>
  <c r="BK262" i="52"/>
  <c r="Y261" i="52"/>
  <c r="AC261" i="52"/>
  <c r="AA262" i="52"/>
  <c r="Y263" i="52"/>
  <c r="AC263" i="52"/>
  <c r="BJ263" i="52"/>
  <c r="Z262" i="52"/>
  <c r="AD262" i="52"/>
  <c r="Y249" i="52"/>
  <c r="AC249" i="52"/>
  <c r="BG246" i="52"/>
  <c r="AC246" i="52"/>
  <c r="Z246" i="52"/>
  <c r="AD246" i="52"/>
  <c r="AA246" i="52"/>
  <c r="Y246" i="52"/>
  <c r="AO240" i="52"/>
  <c r="Y244" i="52"/>
  <c r="AC244" i="52"/>
  <c r="Z244" i="52"/>
  <c r="AD244" i="52"/>
  <c r="BG244" i="52"/>
  <c r="AA244" i="52"/>
  <c r="AV129" i="52"/>
  <c r="AU129" i="52"/>
  <c r="AO129" i="52"/>
  <c r="AO275" i="52"/>
  <c r="AV136" i="52"/>
  <c r="BG240" i="52"/>
  <c r="AO136" i="52"/>
  <c r="AB136" i="52"/>
  <c r="AU237" i="52"/>
  <c r="AD240" i="52"/>
  <c r="BJ136" i="52"/>
  <c r="AU240" i="52"/>
  <c r="Y136" i="52"/>
  <c r="AA129" i="52"/>
  <c r="Z136" i="52"/>
  <c r="AD136" i="52"/>
  <c r="Z129" i="52"/>
  <c r="AC136" i="52"/>
  <c r="AD129" i="52"/>
  <c r="BJ129" i="52"/>
  <c r="AA136" i="52"/>
  <c r="BG129" i="52"/>
  <c r="AB129" i="52"/>
  <c r="Y129" i="52"/>
  <c r="AU238" i="52"/>
  <c r="Z240" i="52"/>
  <c r="AA240" i="52"/>
  <c r="AB240" i="52"/>
  <c r="Y240" i="52"/>
  <c r="AC240" i="52"/>
  <c r="AO238" i="52"/>
  <c r="AO237" i="52"/>
  <c r="Y238" i="52"/>
  <c r="AC238" i="52"/>
  <c r="Z238" i="52"/>
  <c r="AD238" i="52"/>
  <c r="BG238" i="52"/>
  <c r="AA238" i="52"/>
  <c r="Y237" i="52"/>
  <c r="Z237" i="52"/>
  <c r="AD237" i="52"/>
  <c r="BG237" i="52"/>
  <c r="AC237" i="52"/>
  <c r="AA237" i="52"/>
  <c r="Z275" i="52"/>
  <c r="AD275" i="52"/>
  <c r="AU275" i="52"/>
  <c r="BK275" i="52"/>
  <c r="AA275" i="52"/>
  <c r="BG275" i="52"/>
  <c r="AB275" i="52"/>
  <c r="BJ275" i="52"/>
  <c r="Y275" i="52"/>
  <c r="BF107" i="52"/>
  <c r="AT107" i="52"/>
  <c r="AS107" i="52"/>
  <c r="AQ107" i="52"/>
  <c r="AN107" i="52"/>
  <c r="AM107" i="52"/>
  <c r="AK107" i="52"/>
  <c r="X107" i="52"/>
  <c r="W107" i="52"/>
  <c r="V107" i="52"/>
  <c r="Y107" i="52"/>
  <c r="BF108" i="52"/>
  <c r="AT108" i="52"/>
  <c r="AS108" i="52"/>
  <c r="AQ108" i="52"/>
  <c r="AN108" i="52"/>
  <c r="AM108" i="52"/>
  <c r="AK108" i="52"/>
  <c r="X108" i="52"/>
  <c r="W108" i="52"/>
  <c r="V108" i="52"/>
  <c r="AB108" i="52"/>
  <c r="BT123" i="52" l="1"/>
  <c r="BU123" i="52"/>
  <c r="BV123" i="52" s="1"/>
  <c r="BR123" i="52"/>
  <c r="BK108" i="52"/>
  <c r="BG108" i="52"/>
  <c r="AW237" i="52"/>
  <c r="BQ104" i="52"/>
  <c r="AF175" i="52"/>
  <c r="AI175" i="52" s="1"/>
  <c r="BG107" i="52"/>
  <c r="BK107" i="52"/>
  <c r="AF169" i="52"/>
  <c r="AF171" i="52"/>
  <c r="AI171" i="52" s="1"/>
  <c r="BR173" i="52"/>
  <c r="AF173" i="52"/>
  <c r="BH173" i="52" s="1"/>
  <c r="AW262" i="52"/>
  <c r="BR172" i="52"/>
  <c r="AF172" i="52"/>
  <c r="BH172" i="52" s="1"/>
  <c r="AW263" i="52"/>
  <c r="BR175" i="52"/>
  <c r="BR171" i="52"/>
  <c r="AW244" i="52"/>
  <c r="AW265" i="52"/>
  <c r="AW261" i="52"/>
  <c r="AW249" i="52"/>
  <c r="AF167" i="52"/>
  <c r="AF174" i="52"/>
  <c r="AF168" i="52"/>
  <c r="BH168" i="52" s="1"/>
  <c r="BR170" i="52"/>
  <c r="AF170" i="52"/>
  <c r="BH170" i="52" s="1"/>
  <c r="AF104" i="52"/>
  <c r="AW136" i="52"/>
  <c r="AE265" i="52"/>
  <c r="AF265" i="52" s="1"/>
  <c r="AE244" i="52"/>
  <c r="AF244" i="52" s="1"/>
  <c r="AE261" i="52"/>
  <c r="AF261" i="52" s="1"/>
  <c r="AE262" i="52"/>
  <c r="AF262" i="52" s="1"/>
  <c r="AE263" i="52"/>
  <c r="AF263" i="52" s="1"/>
  <c r="AW240" i="52"/>
  <c r="AE249" i="52"/>
  <c r="AF249" i="52" s="1"/>
  <c r="AW129" i="52"/>
  <c r="AE246" i="52"/>
  <c r="AF246" i="52" s="1"/>
  <c r="AW275" i="52"/>
  <c r="AW238" i="52"/>
  <c r="AO107" i="52"/>
  <c r="AE136" i="52"/>
  <c r="AE129" i="52"/>
  <c r="AE240" i="52"/>
  <c r="AF240" i="52" s="1"/>
  <c r="AE275" i="52"/>
  <c r="AE238" i="52"/>
  <c r="AF238" i="52" s="1"/>
  <c r="AE237" i="52"/>
  <c r="AF237" i="52" s="1"/>
  <c r="AU108" i="52"/>
  <c r="AV107" i="52"/>
  <c r="AV108" i="52"/>
  <c r="AC108" i="52"/>
  <c r="AU107" i="52"/>
  <c r="BJ108" i="52"/>
  <c r="BJ107" i="52"/>
  <c r="AO108" i="52"/>
  <c r="Z108" i="52"/>
  <c r="Z107" i="52"/>
  <c r="AA107" i="52"/>
  <c r="AB107" i="52"/>
  <c r="AC107" i="52"/>
  <c r="AD107" i="52"/>
  <c r="AD108" i="52"/>
  <c r="Y108" i="52"/>
  <c r="AA108" i="52"/>
  <c r="BF109" i="52"/>
  <c r="AT109" i="52"/>
  <c r="AS109" i="52"/>
  <c r="AQ109" i="52"/>
  <c r="AN109" i="52"/>
  <c r="AM109" i="52"/>
  <c r="AK109" i="52"/>
  <c r="X109" i="52"/>
  <c r="W109" i="52"/>
  <c r="V109" i="52"/>
  <c r="AC109" i="52"/>
  <c r="BT175" i="52" l="1"/>
  <c r="AF275" i="52"/>
  <c r="BH275" i="52" s="1"/>
  <c r="BS275" i="52" s="1"/>
  <c r="BL171" i="52"/>
  <c r="BT171" i="52" s="1"/>
  <c r="BH175" i="52"/>
  <c r="BS175" i="52" s="1"/>
  <c r="BH171" i="52"/>
  <c r="BS171" i="52" s="1"/>
  <c r="BG109" i="52"/>
  <c r="BH240" i="52"/>
  <c r="BH244" i="52"/>
  <c r="BS244" i="52" s="1"/>
  <c r="BT104" i="52"/>
  <c r="BH169" i="52"/>
  <c r="BS169" i="52" s="1"/>
  <c r="AG169" i="52"/>
  <c r="AI169" i="52" s="1"/>
  <c r="BQ173" i="52"/>
  <c r="BT169" i="52"/>
  <c r="BT174" i="52"/>
  <c r="BQ170" i="52"/>
  <c r="AW108" i="52"/>
  <c r="AG231" i="52"/>
  <c r="BR231" i="52" s="1"/>
  <c r="BH167" i="52"/>
  <c r="BS173" i="52"/>
  <c r="BT173" i="52"/>
  <c r="AI173" i="52"/>
  <c r="BQ172" i="52"/>
  <c r="BS172" i="52"/>
  <c r="BT172" i="52"/>
  <c r="AI172" i="52"/>
  <c r="AG167" i="52"/>
  <c r="BL167" i="52"/>
  <c r="BS136" i="52"/>
  <c r="AG168" i="52"/>
  <c r="AI168" i="52" s="1"/>
  <c r="AG174" i="52"/>
  <c r="AI174" i="52" s="1"/>
  <c r="BH174" i="52"/>
  <c r="BS174" i="52" s="1"/>
  <c r="BL168" i="52"/>
  <c r="BT168" i="52" s="1"/>
  <c r="BS168" i="52"/>
  <c r="BS170" i="52"/>
  <c r="AI170" i="52"/>
  <c r="BH231" i="52"/>
  <c r="AG104" i="52"/>
  <c r="BL265" i="52"/>
  <c r="BL263" i="52"/>
  <c r="BH262" i="52"/>
  <c r="BH261" i="52"/>
  <c r="BL249" i="52"/>
  <c r="BL246" i="52"/>
  <c r="AW107" i="52"/>
  <c r="AF136" i="52"/>
  <c r="AF129" i="52"/>
  <c r="BH238" i="52"/>
  <c r="BL237" i="52"/>
  <c r="AO109" i="52"/>
  <c r="Z109" i="52"/>
  <c r="AB109" i="52"/>
  <c r="AE108" i="52"/>
  <c r="AU109" i="52"/>
  <c r="AE107" i="52"/>
  <c r="AF107" i="52" s="1"/>
  <c r="BL107" i="52" s="1"/>
  <c r="AV109" i="52"/>
  <c r="AD109" i="52"/>
  <c r="BK109" i="52"/>
  <c r="BJ109" i="52"/>
  <c r="Y109" i="52"/>
  <c r="AA109" i="52"/>
  <c r="Q99" i="52"/>
  <c r="R99" i="52"/>
  <c r="S99" i="52"/>
  <c r="T99" i="52"/>
  <c r="U99" i="52"/>
  <c r="AL99" i="52"/>
  <c r="AL283" i="52" s="1"/>
  <c r="AP99" i="52"/>
  <c r="AR99" i="52"/>
  <c r="AX99" i="52"/>
  <c r="AY99" i="52"/>
  <c r="AZ99" i="52"/>
  <c r="BA99" i="52"/>
  <c r="BC99" i="52"/>
  <c r="BD99" i="52"/>
  <c r="BI99" i="52"/>
  <c r="BM99" i="52"/>
  <c r="BO99" i="52"/>
  <c r="P99" i="52"/>
  <c r="BF70" i="52"/>
  <c r="BB70" i="52"/>
  <c r="AT70" i="52"/>
  <c r="AS70" i="52"/>
  <c r="AQ70" i="52"/>
  <c r="AN70" i="52"/>
  <c r="AM70" i="52"/>
  <c r="AK70" i="52"/>
  <c r="X70" i="52"/>
  <c r="W70" i="52"/>
  <c r="V70" i="52"/>
  <c r="AC70" i="52"/>
  <c r="BL275" i="52" l="1"/>
  <c r="BT275" i="52" s="1"/>
  <c r="AG275" i="52"/>
  <c r="BR275" i="52" s="1"/>
  <c r="BL244" i="52"/>
  <c r="BQ244" i="52" s="1"/>
  <c r="AF108" i="52"/>
  <c r="BL108" i="52" s="1"/>
  <c r="BT108" i="52" s="1"/>
  <c r="BL262" i="52"/>
  <c r="BQ262" i="52" s="1"/>
  <c r="BL261" i="52"/>
  <c r="BT261" i="52" s="1"/>
  <c r="BL238" i="52"/>
  <c r="BQ238" i="52" s="1"/>
  <c r="BQ175" i="52"/>
  <c r="BU175" i="52" s="1"/>
  <c r="BV175" i="52" s="1"/>
  <c r="BQ171" i="52"/>
  <c r="BU171" i="52" s="1"/>
  <c r="BV171" i="52" s="1"/>
  <c r="AG240" i="52"/>
  <c r="AI240" i="52" s="1"/>
  <c r="BL240" i="52"/>
  <c r="BT240" i="52" s="1"/>
  <c r="BQ169" i="52"/>
  <c r="BU169" i="52" s="1"/>
  <c r="BV169" i="52" s="1"/>
  <c r="BR169" i="52"/>
  <c r="BT170" i="52"/>
  <c r="BT129" i="52"/>
  <c r="AG244" i="52"/>
  <c r="BR244" i="52" s="1"/>
  <c r="BQ136" i="52"/>
  <c r="BS231" i="52"/>
  <c r="AI231" i="52"/>
  <c r="BR174" i="52"/>
  <c r="BU170" i="52"/>
  <c r="BV170" i="52" s="1"/>
  <c r="BQ168" i="52"/>
  <c r="BU168" i="52" s="1"/>
  <c r="BV168" i="52" s="1"/>
  <c r="BQ167" i="52"/>
  <c r="AI167" i="52"/>
  <c r="BS167" i="52"/>
  <c r="BU173" i="52"/>
  <c r="BV173" i="52" s="1"/>
  <c r="BU172" i="52"/>
  <c r="BV172" i="52" s="1"/>
  <c r="BT265" i="52"/>
  <c r="BQ231" i="52"/>
  <c r="BR168" i="52"/>
  <c r="BR167" i="52"/>
  <c r="BT167" i="52"/>
  <c r="BQ174" i="52"/>
  <c r="BU174" i="52" s="1"/>
  <c r="BV174" i="52" s="1"/>
  <c r="BH246" i="52"/>
  <c r="BQ246" i="52" s="1"/>
  <c r="BH265" i="52"/>
  <c r="BQ265" i="52" s="1"/>
  <c r="AG265" i="52"/>
  <c r="AI104" i="52"/>
  <c r="BU104" i="52" s="1"/>
  <c r="BV104" i="52" s="1"/>
  <c r="BR104" i="52"/>
  <c r="BT231" i="52"/>
  <c r="BH249" i="52"/>
  <c r="BQ249" i="52" s="1"/>
  <c r="AG249" i="52"/>
  <c r="AI249" i="52" s="1"/>
  <c r="AG263" i="52"/>
  <c r="AI263" i="52" s="1"/>
  <c r="BH263" i="52"/>
  <c r="BQ263" i="52" s="1"/>
  <c r="BS262" i="52"/>
  <c r="BS261" i="52"/>
  <c r="AG262" i="52"/>
  <c r="AG261" i="52"/>
  <c r="BT263" i="52"/>
  <c r="BT249" i="52"/>
  <c r="BT246" i="52"/>
  <c r="AG246" i="52"/>
  <c r="BS240" i="52"/>
  <c r="AG136" i="52"/>
  <c r="AI136" i="52" s="1"/>
  <c r="AG129" i="52"/>
  <c r="BH129" i="52"/>
  <c r="BH237" i="52"/>
  <c r="BQ237" i="52" s="1"/>
  <c r="AW109" i="52"/>
  <c r="BS238" i="52"/>
  <c r="AG238" i="52"/>
  <c r="BT237" i="52"/>
  <c r="AG237" i="52"/>
  <c r="BK70" i="52"/>
  <c r="BH107" i="52"/>
  <c r="BQ107" i="52" s="1"/>
  <c r="AG107" i="52"/>
  <c r="AI107" i="52" s="1"/>
  <c r="BT107" i="52"/>
  <c r="AO70" i="52"/>
  <c r="BG70" i="52"/>
  <c r="AV70" i="52"/>
  <c r="AU70" i="52"/>
  <c r="AE109" i="52"/>
  <c r="Z70" i="52"/>
  <c r="AB70" i="52"/>
  <c r="AD70" i="52"/>
  <c r="BJ70" i="52"/>
  <c r="Y70" i="52"/>
  <c r="AA70" i="52"/>
  <c r="BP258" i="52"/>
  <c r="BF258" i="52"/>
  <c r="AT258" i="52"/>
  <c r="AS258" i="52"/>
  <c r="AQ258" i="52"/>
  <c r="AN258" i="52"/>
  <c r="AM258" i="52"/>
  <c r="AK258" i="52"/>
  <c r="X258" i="52"/>
  <c r="W258" i="52"/>
  <c r="V258" i="52"/>
  <c r="AB258" i="52"/>
  <c r="BP251" i="52"/>
  <c r="BF251" i="52"/>
  <c r="AT251" i="52"/>
  <c r="AS251" i="52"/>
  <c r="AQ251" i="52"/>
  <c r="AN251" i="52"/>
  <c r="AM251" i="52"/>
  <c r="AK251" i="52"/>
  <c r="X251" i="52"/>
  <c r="W251" i="52"/>
  <c r="V251" i="52"/>
  <c r="AD251" i="52"/>
  <c r="BP245" i="52"/>
  <c r="BF245" i="52"/>
  <c r="AT245" i="52"/>
  <c r="AV245" i="52" s="1"/>
  <c r="AS245" i="52"/>
  <c r="AQ245" i="52"/>
  <c r="AM245" i="52"/>
  <c r="AK245" i="52"/>
  <c r="X245" i="52"/>
  <c r="W245" i="52"/>
  <c r="V245" i="52"/>
  <c r="AB245" i="52"/>
  <c r="BP243" i="52"/>
  <c r="BF243" i="52"/>
  <c r="AT243" i="52"/>
  <c r="AV243" i="52" s="1"/>
  <c r="AS243" i="52"/>
  <c r="AQ243" i="52"/>
  <c r="AM243" i="52"/>
  <c r="AK243" i="52"/>
  <c r="X243" i="52"/>
  <c r="W243" i="52"/>
  <c r="V243" i="52"/>
  <c r="AB243" i="52"/>
  <c r="BF147" i="52"/>
  <c r="BB147" i="52"/>
  <c r="AT147" i="52"/>
  <c r="AV147" i="52" s="1"/>
  <c r="AS147" i="52"/>
  <c r="AQ147" i="52"/>
  <c r="AM147" i="52"/>
  <c r="AK147" i="52"/>
  <c r="X147" i="52"/>
  <c r="W147" i="52"/>
  <c r="V147" i="52"/>
  <c r="AC147" i="52"/>
  <c r="BF103" i="52"/>
  <c r="BB103" i="52"/>
  <c r="AT103" i="52"/>
  <c r="AV103" i="52" s="1"/>
  <c r="AS103" i="52"/>
  <c r="AQ103" i="52"/>
  <c r="AM103" i="52"/>
  <c r="AK103" i="52"/>
  <c r="X103" i="52"/>
  <c r="W103" i="52"/>
  <c r="V103" i="52"/>
  <c r="AD103" i="52"/>
  <c r="BP257" i="52"/>
  <c r="BF257" i="52"/>
  <c r="AT257" i="52"/>
  <c r="AS257" i="52"/>
  <c r="AQ257" i="52"/>
  <c r="AN257" i="52"/>
  <c r="AM257" i="52"/>
  <c r="AK257" i="52"/>
  <c r="X257" i="52"/>
  <c r="W257" i="52"/>
  <c r="V257" i="52"/>
  <c r="AD257" i="52"/>
  <c r="BP256" i="52"/>
  <c r="BF256" i="52"/>
  <c r="AT256" i="52"/>
  <c r="AS256" i="52"/>
  <c r="AQ256" i="52"/>
  <c r="AN256" i="52"/>
  <c r="AM256" i="52"/>
  <c r="AK256" i="52"/>
  <c r="X256" i="52"/>
  <c r="W256" i="52"/>
  <c r="V256" i="52"/>
  <c r="BP241" i="52"/>
  <c r="BF241" i="52"/>
  <c r="AT241" i="52"/>
  <c r="AV241" i="52" s="1"/>
  <c r="AS241" i="52"/>
  <c r="AQ241" i="52"/>
  <c r="AM241" i="52"/>
  <c r="AK241" i="52"/>
  <c r="X241" i="52"/>
  <c r="W241" i="52"/>
  <c r="V241" i="52"/>
  <c r="AD241" i="52"/>
  <c r="BP277" i="52"/>
  <c r="AT277" i="52"/>
  <c r="AS277" i="52"/>
  <c r="AQ277" i="52"/>
  <c r="AN277" i="52"/>
  <c r="AM277" i="52"/>
  <c r="AK277" i="52"/>
  <c r="X277" i="52"/>
  <c r="W277" i="52"/>
  <c r="V277" i="52"/>
  <c r="AA277" i="52"/>
  <c r="BP236" i="52"/>
  <c r="BF236" i="52"/>
  <c r="AT236" i="52"/>
  <c r="AS236" i="52"/>
  <c r="AQ236" i="52"/>
  <c r="AM236" i="52"/>
  <c r="AK236" i="52"/>
  <c r="X236" i="52"/>
  <c r="W236" i="52"/>
  <c r="V236" i="52"/>
  <c r="AB236" i="52"/>
  <c r="BF235" i="52"/>
  <c r="AT235" i="52"/>
  <c r="AV235" i="52" s="1"/>
  <c r="AS235" i="52"/>
  <c r="AQ235" i="52"/>
  <c r="AM235" i="52"/>
  <c r="AK235" i="52"/>
  <c r="X235" i="52"/>
  <c r="W235" i="52"/>
  <c r="V235" i="52"/>
  <c r="AA235" i="52"/>
  <c r="BP233" i="52"/>
  <c r="BF233" i="52"/>
  <c r="AT233" i="52"/>
  <c r="AS233" i="52"/>
  <c r="AQ233" i="52"/>
  <c r="AN233" i="52"/>
  <c r="AM233" i="52"/>
  <c r="AK233" i="52"/>
  <c r="X233" i="52"/>
  <c r="W233" i="52"/>
  <c r="V233" i="52"/>
  <c r="AI275" i="52" l="1"/>
  <c r="BQ275" i="52"/>
  <c r="BH108" i="52"/>
  <c r="BS108" i="52" s="1"/>
  <c r="AG108" i="52"/>
  <c r="BR108" i="52" s="1"/>
  <c r="BQ240" i="52"/>
  <c r="BU240" i="52" s="1"/>
  <c r="BV240" i="52" s="1"/>
  <c r="BU136" i="52"/>
  <c r="BV136" i="52" s="1"/>
  <c r="BR240" i="52"/>
  <c r="AI244" i="52"/>
  <c r="BU244" i="52" s="1"/>
  <c r="BV244" i="52" s="1"/>
  <c r="BK236" i="52"/>
  <c r="AV251" i="52"/>
  <c r="BK256" i="52"/>
  <c r="BK243" i="52"/>
  <c r="BK245" i="52"/>
  <c r="BK251" i="52"/>
  <c r="BT244" i="52"/>
  <c r="BT136" i="52"/>
  <c r="BK257" i="52"/>
  <c r="BU231" i="52"/>
  <c r="BS263" i="52"/>
  <c r="BS249" i="52"/>
  <c r="BU167" i="52"/>
  <c r="BV167" i="52" s="1"/>
  <c r="BQ261" i="52"/>
  <c r="BS246" i="52"/>
  <c r="BR249" i="52"/>
  <c r="AI265" i="52"/>
  <c r="BU265" i="52" s="1"/>
  <c r="BV265" i="52" s="1"/>
  <c r="BR265" i="52"/>
  <c r="BU249" i="52"/>
  <c r="BV249" i="52" s="1"/>
  <c r="BS265" i="52"/>
  <c r="BR263" i="52"/>
  <c r="BU263" i="52"/>
  <c r="BV263" i="52" s="1"/>
  <c r="BR136" i="52"/>
  <c r="BT262" i="52"/>
  <c r="AI261" i="52"/>
  <c r="BR261" i="52"/>
  <c r="AI262" i="52"/>
  <c r="BU262" i="52" s="1"/>
  <c r="BV262" i="52" s="1"/>
  <c r="BR262" i="52"/>
  <c r="AI246" i="52"/>
  <c r="BU246" i="52" s="1"/>
  <c r="BV246" i="52" s="1"/>
  <c r="BR246" i="52"/>
  <c r="BS237" i="52"/>
  <c r="BQ129" i="52"/>
  <c r="BS129" i="52"/>
  <c r="AI129" i="52"/>
  <c r="BR129" i="52"/>
  <c r="BT238" i="52"/>
  <c r="AI238" i="52"/>
  <c r="BU238" i="52" s="1"/>
  <c r="BV238" i="52" s="1"/>
  <c r="BR238" i="52"/>
  <c r="AI237" i="52"/>
  <c r="BU237" i="52" s="1"/>
  <c r="BV237" i="52" s="1"/>
  <c r="BR237" i="52"/>
  <c r="BG258" i="52"/>
  <c r="BS107" i="52"/>
  <c r="AW70" i="52"/>
  <c r="AV258" i="52"/>
  <c r="BU107" i="52"/>
  <c r="BV107" i="52" s="1"/>
  <c r="AV257" i="52"/>
  <c r="BG251" i="52"/>
  <c r="BH251" i="52" s="1"/>
  <c r="BR107" i="52"/>
  <c r="AO251" i="52"/>
  <c r="AU277" i="52"/>
  <c r="AO258" i="52"/>
  <c r="AF109" i="52"/>
  <c r="BH109" i="52" s="1"/>
  <c r="AE70" i="52"/>
  <c r="AU257" i="52"/>
  <c r="AU251" i="52"/>
  <c r="AA251" i="52"/>
  <c r="AO236" i="52"/>
  <c r="AU236" i="52"/>
  <c r="AO241" i="52"/>
  <c r="AO257" i="52"/>
  <c r="AU245" i="52"/>
  <c r="AW245" i="52" s="1"/>
  <c r="AU258" i="52"/>
  <c r="Z258" i="52"/>
  <c r="AD258" i="52"/>
  <c r="AC258" i="52"/>
  <c r="BJ258" i="52"/>
  <c r="AA258" i="52"/>
  <c r="Y258" i="52"/>
  <c r="AO147" i="52"/>
  <c r="AB251" i="52"/>
  <c r="Y251" i="52"/>
  <c r="AC251" i="52"/>
  <c r="AU243" i="52"/>
  <c r="Z251" i="52"/>
  <c r="Z256" i="52"/>
  <c r="AA257" i="52"/>
  <c r="BG256" i="52"/>
  <c r="AD256" i="52"/>
  <c r="AV256" i="52"/>
  <c r="BG257" i="52"/>
  <c r="AB257" i="52"/>
  <c r="Z257" i="52"/>
  <c r="AU235" i="52"/>
  <c r="AA256" i="52"/>
  <c r="AU241" i="52"/>
  <c r="AU147" i="52"/>
  <c r="BG245" i="52"/>
  <c r="AC245" i="52"/>
  <c r="Z245" i="52"/>
  <c r="AD245" i="52"/>
  <c r="AA245" i="52"/>
  <c r="AA147" i="52"/>
  <c r="Y245" i="52"/>
  <c r="AO243" i="52"/>
  <c r="AU256" i="52"/>
  <c r="AU103" i="52"/>
  <c r="AO103" i="52"/>
  <c r="Z147" i="52"/>
  <c r="Z243" i="52"/>
  <c r="AD243" i="52"/>
  <c r="BG243" i="52"/>
  <c r="Y243" i="52"/>
  <c r="AA243" i="52"/>
  <c r="AC243" i="52"/>
  <c r="AB241" i="52"/>
  <c r="AD147" i="52"/>
  <c r="BK147" i="52"/>
  <c r="AB147" i="52"/>
  <c r="AA103" i="52"/>
  <c r="BG147" i="52"/>
  <c r="AA241" i="52"/>
  <c r="Y147" i="52"/>
  <c r="BG103" i="52"/>
  <c r="AB103" i="52"/>
  <c r="Y103" i="52"/>
  <c r="AC103" i="52"/>
  <c r="AO256" i="52"/>
  <c r="Z103" i="52"/>
  <c r="Y257" i="52"/>
  <c r="AC257" i="52"/>
  <c r="BJ257" i="52"/>
  <c r="AB256" i="52"/>
  <c r="Y256" i="52"/>
  <c r="AC256" i="52"/>
  <c r="BG241" i="52"/>
  <c r="BH241" i="52" s="1"/>
  <c r="Y241" i="52"/>
  <c r="AC241" i="52"/>
  <c r="Z241" i="52"/>
  <c r="AV277" i="52"/>
  <c r="BG233" i="52"/>
  <c r="BH233" i="52" s="1"/>
  <c r="AO233" i="52"/>
  <c r="BK277" i="52"/>
  <c r="AO277" i="52"/>
  <c r="AB277" i="52"/>
  <c r="BG277" i="52"/>
  <c r="Y277" i="52"/>
  <c r="AC277" i="52"/>
  <c r="Z277" i="52"/>
  <c r="AD277" i="52"/>
  <c r="BJ277" i="52"/>
  <c r="Y236" i="52"/>
  <c r="Z236" i="52"/>
  <c r="AD236" i="52"/>
  <c r="BG236" i="52"/>
  <c r="AC236" i="52"/>
  <c r="AA236" i="52"/>
  <c r="AB235" i="52"/>
  <c r="AO235" i="52"/>
  <c r="BG235" i="52"/>
  <c r="BO230" i="52"/>
  <c r="Y235" i="52"/>
  <c r="AC235" i="52"/>
  <c r="Z235" i="52"/>
  <c r="AD235" i="52"/>
  <c r="AV233" i="52"/>
  <c r="AU233" i="52"/>
  <c r="Y233" i="52"/>
  <c r="Z233" i="52"/>
  <c r="AD233" i="52"/>
  <c r="AA233" i="52"/>
  <c r="AC233" i="52"/>
  <c r="AB233" i="52"/>
  <c r="BF140" i="52"/>
  <c r="AT140" i="52"/>
  <c r="AS140" i="52"/>
  <c r="AQ140" i="52"/>
  <c r="AN140" i="52"/>
  <c r="AM140" i="52"/>
  <c r="AK140" i="52"/>
  <c r="X140" i="52"/>
  <c r="W140" i="52"/>
  <c r="V140" i="52"/>
  <c r="BJ140" i="52"/>
  <c r="BF132" i="52"/>
  <c r="BB132" i="52"/>
  <c r="AT132" i="52"/>
  <c r="AS132" i="52"/>
  <c r="AQ132" i="52"/>
  <c r="AN132" i="52"/>
  <c r="AM132" i="52"/>
  <c r="AK132" i="52"/>
  <c r="X132" i="52"/>
  <c r="W132" i="52"/>
  <c r="V132" i="52"/>
  <c r="AC132" i="52"/>
  <c r="BF131" i="52"/>
  <c r="BB131" i="52"/>
  <c r="AT131" i="52"/>
  <c r="AS131" i="52"/>
  <c r="AQ131" i="52"/>
  <c r="AN131" i="52"/>
  <c r="AM131" i="52"/>
  <c r="AK131" i="52"/>
  <c r="X131" i="52"/>
  <c r="W131" i="52"/>
  <c r="V131" i="52"/>
  <c r="AC131" i="52"/>
  <c r="BF128" i="52"/>
  <c r="BB128" i="52"/>
  <c r="AT128" i="52"/>
  <c r="AS128" i="52"/>
  <c r="AQ128" i="52"/>
  <c r="AN128" i="52"/>
  <c r="AM128" i="52"/>
  <c r="AK128" i="52"/>
  <c r="X128" i="52"/>
  <c r="W128" i="52"/>
  <c r="V128" i="52"/>
  <c r="BJ128" i="52"/>
  <c r="BF127" i="52"/>
  <c r="AT127" i="52"/>
  <c r="AS127" i="52"/>
  <c r="AQ127" i="52"/>
  <c r="AN127" i="52"/>
  <c r="AM127" i="52"/>
  <c r="AK127" i="52"/>
  <c r="X127" i="52"/>
  <c r="W127" i="52"/>
  <c r="V127" i="52"/>
  <c r="AC127" i="52"/>
  <c r="BF126" i="52"/>
  <c r="BB126" i="52"/>
  <c r="AT126" i="52"/>
  <c r="AS126" i="52"/>
  <c r="AQ126" i="52"/>
  <c r="AN126" i="52"/>
  <c r="AM126" i="52"/>
  <c r="AK126" i="52"/>
  <c r="X126" i="52"/>
  <c r="W126" i="52"/>
  <c r="V126" i="52"/>
  <c r="AC126" i="52"/>
  <c r="BF125" i="52"/>
  <c r="BB125" i="52"/>
  <c r="AT125" i="52"/>
  <c r="AS125" i="52"/>
  <c r="AQ125" i="52"/>
  <c r="AN125" i="52"/>
  <c r="AM125" i="52"/>
  <c r="AK125" i="52"/>
  <c r="X125" i="52"/>
  <c r="W125" i="52"/>
  <c r="V125" i="52"/>
  <c r="AA125" i="52"/>
  <c r="BF119" i="52"/>
  <c r="AT119" i="52"/>
  <c r="AS119" i="52"/>
  <c r="AQ119" i="52"/>
  <c r="AN119" i="52"/>
  <c r="AM119" i="52"/>
  <c r="AK119" i="52"/>
  <c r="X119" i="52"/>
  <c r="W119" i="52"/>
  <c r="V119" i="52"/>
  <c r="BJ119" i="52"/>
  <c r="BF124" i="52"/>
  <c r="BB124" i="52"/>
  <c r="AT124" i="52"/>
  <c r="AS124" i="52"/>
  <c r="AQ124" i="52"/>
  <c r="AN124" i="52"/>
  <c r="AM124" i="52"/>
  <c r="AK124" i="52"/>
  <c r="X124" i="52"/>
  <c r="W124" i="52"/>
  <c r="V124" i="52"/>
  <c r="AC124" i="52"/>
  <c r="AT117" i="52"/>
  <c r="AS117" i="52"/>
  <c r="AQ117" i="52"/>
  <c r="AN117" i="52"/>
  <c r="AM117" i="52"/>
  <c r="AK117" i="52"/>
  <c r="X117" i="52"/>
  <c r="W117" i="52"/>
  <c r="V117" i="52"/>
  <c r="AD117" i="52"/>
  <c r="BF116" i="52"/>
  <c r="BB116" i="52"/>
  <c r="AT116" i="52"/>
  <c r="AS116" i="52"/>
  <c r="AQ116" i="52"/>
  <c r="AN116" i="52"/>
  <c r="AM116" i="52"/>
  <c r="AK116" i="52"/>
  <c r="X116" i="52"/>
  <c r="W116" i="52"/>
  <c r="V116" i="52"/>
  <c r="AC116" i="52"/>
  <c r="BF115" i="52"/>
  <c r="BB115" i="52"/>
  <c r="AT115" i="52"/>
  <c r="AV115" i="52" s="1"/>
  <c r="AS115" i="52"/>
  <c r="AQ115" i="52"/>
  <c r="AM115" i="52"/>
  <c r="AK115" i="52"/>
  <c r="X115" i="52"/>
  <c r="W115" i="52"/>
  <c r="V115" i="52"/>
  <c r="AD115" i="52"/>
  <c r="BF114" i="52"/>
  <c r="AT114" i="52"/>
  <c r="AS114" i="52"/>
  <c r="AQ114" i="52"/>
  <c r="AN114" i="52"/>
  <c r="AM114" i="52"/>
  <c r="AK114" i="52"/>
  <c r="X114" i="52"/>
  <c r="W114" i="52"/>
  <c r="V114" i="52"/>
  <c r="BJ114" i="52"/>
  <c r="BF113" i="52"/>
  <c r="BB113" i="52"/>
  <c r="AT113" i="52"/>
  <c r="AS113" i="52"/>
  <c r="AQ113" i="52"/>
  <c r="AN113" i="52"/>
  <c r="AM113" i="52"/>
  <c r="AK113" i="52"/>
  <c r="X113" i="52"/>
  <c r="W113" i="52"/>
  <c r="V113" i="52"/>
  <c r="AA113" i="52"/>
  <c r="BF112" i="52"/>
  <c r="AT112" i="52"/>
  <c r="AS112" i="52"/>
  <c r="AQ112" i="52"/>
  <c r="AN112" i="52"/>
  <c r="AM112" i="52"/>
  <c r="AK112" i="52"/>
  <c r="X112" i="52"/>
  <c r="W112" i="52"/>
  <c r="V112" i="52"/>
  <c r="AC112" i="52"/>
  <c r="BF87" i="52"/>
  <c r="BB87" i="52"/>
  <c r="AT87" i="52"/>
  <c r="AS87" i="52"/>
  <c r="AQ87" i="52"/>
  <c r="AN87" i="52"/>
  <c r="AM87" i="52"/>
  <c r="AK87" i="52"/>
  <c r="X87" i="52"/>
  <c r="W87" i="52"/>
  <c r="V87" i="52"/>
  <c r="Y87" i="52"/>
  <c r="BU275" i="52" l="1"/>
  <c r="BV275" i="52" s="1"/>
  <c r="AI108" i="52"/>
  <c r="BQ108" i="52"/>
  <c r="BG113" i="52"/>
  <c r="BK128" i="52"/>
  <c r="AW258" i="52"/>
  <c r="BK125" i="52"/>
  <c r="BG114" i="52"/>
  <c r="BG117" i="52"/>
  <c r="BK117" i="52"/>
  <c r="BG112" i="52"/>
  <c r="BG115" i="52"/>
  <c r="BH115" i="52" s="1"/>
  <c r="BK119" i="52"/>
  <c r="BG119" i="52"/>
  <c r="BK140" i="52"/>
  <c r="BG116" i="52"/>
  <c r="BK116" i="52"/>
  <c r="BV231" i="52"/>
  <c r="BU261" i="52"/>
  <c r="BV261" i="52" s="1"/>
  <c r="AW256" i="52"/>
  <c r="BU129" i="52"/>
  <c r="BV129" i="52" s="1"/>
  <c r="AW277" i="52"/>
  <c r="AW241" i="52"/>
  <c r="BS241" i="52" s="1"/>
  <c r="AW257" i="52"/>
  <c r="AW251" i="52"/>
  <c r="BS251" i="52" s="1"/>
  <c r="AW147" i="52"/>
  <c r="BP235" i="52"/>
  <c r="BS109" i="52"/>
  <c r="BL109" i="52"/>
  <c r="AG109" i="52"/>
  <c r="AF70" i="52"/>
  <c r="AW236" i="52"/>
  <c r="AE258" i="52"/>
  <c r="AF258" i="52" s="1"/>
  <c r="AW103" i="52"/>
  <c r="AW243" i="52"/>
  <c r="AE251" i="52"/>
  <c r="AF251" i="52" s="1"/>
  <c r="AW233" i="52"/>
  <c r="BS233" i="52" s="1"/>
  <c r="AW235" i="52"/>
  <c r="AE257" i="52"/>
  <c r="AF257" i="52" s="1"/>
  <c r="AE245" i="52"/>
  <c r="AF245" i="52" s="1"/>
  <c r="AE243" i="52"/>
  <c r="AF243" i="52" s="1"/>
  <c r="AE147" i="52"/>
  <c r="AE103" i="52"/>
  <c r="AE256" i="52"/>
  <c r="AF256" i="52" s="1"/>
  <c r="AE241" i="52"/>
  <c r="AF241" i="52" s="1"/>
  <c r="AE277" i="52"/>
  <c r="AF277" i="52" s="1"/>
  <c r="AE236" i="52"/>
  <c r="AF236" i="52" s="1"/>
  <c r="AE235" i="52"/>
  <c r="AF235" i="52" s="1"/>
  <c r="AE233" i="52"/>
  <c r="AF233" i="52" s="1"/>
  <c r="AO128" i="52"/>
  <c r="AO132" i="52"/>
  <c r="AV131" i="52"/>
  <c r="AO131" i="52"/>
  <c r="AV132" i="52"/>
  <c r="AB140" i="52"/>
  <c r="AV140" i="52"/>
  <c r="AU128" i="52"/>
  <c r="AU132" i="52"/>
  <c r="AO140" i="52"/>
  <c r="AU140" i="52"/>
  <c r="BG132" i="52"/>
  <c r="AU131" i="52"/>
  <c r="AA140" i="52"/>
  <c r="BG140" i="52"/>
  <c r="Y140" i="52"/>
  <c r="AC140" i="52"/>
  <c r="Z140" i="52"/>
  <c r="AD140" i="52"/>
  <c r="Z132" i="52"/>
  <c r="AA131" i="52"/>
  <c r="AA132" i="52"/>
  <c r="AD131" i="52"/>
  <c r="BJ131" i="52"/>
  <c r="AD132" i="52"/>
  <c r="BJ132" i="52"/>
  <c r="AB132" i="52"/>
  <c r="Z131" i="52"/>
  <c r="Y132" i="52"/>
  <c r="BG131" i="52"/>
  <c r="AB131" i="52"/>
  <c r="BG127" i="52"/>
  <c r="Y131" i="52"/>
  <c r="AV127" i="52"/>
  <c r="AA128" i="52"/>
  <c r="AO127" i="52"/>
  <c r="Z128" i="52"/>
  <c r="BJ127" i="52"/>
  <c r="AD128" i="52"/>
  <c r="BG128" i="52"/>
  <c r="BH128" i="52" s="1"/>
  <c r="AU127" i="52"/>
  <c r="AB128" i="52"/>
  <c r="Y128" i="52"/>
  <c r="AC128" i="52"/>
  <c r="AA127" i="52"/>
  <c r="AO115" i="52"/>
  <c r="Z127" i="52"/>
  <c r="AD127" i="52"/>
  <c r="AB127" i="52"/>
  <c r="AU125" i="52"/>
  <c r="AV126" i="52"/>
  <c r="Y127" i="52"/>
  <c r="AV125" i="52"/>
  <c r="AB126" i="52"/>
  <c r="AA126" i="52"/>
  <c r="BJ124" i="52"/>
  <c r="AD126" i="52"/>
  <c r="Z126" i="52"/>
  <c r="AU126" i="52"/>
  <c r="AU119" i="52"/>
  <c r="AO126" i="52"/>
  <c r="BJ126" i="52"/>
  <c r="BG126" i="52"/>
  <c r="AO124" i="52"/>
  <c r="AV119" i="52"/>
  <c r="AO125" i="52"/>
  <c r="AW125" i="52" s="1"/>
  <c r="AV124" i="52"/>
  <c r="AU124" i="52"/>
  <c r="AO119" i="52"/>
  <c r="AB125" i="52"/>
  <c r="Y126" i="52"/>
  <c r="BG125" i="52"/>
  <c r="AU116" i="52"/>
  <c r="Z125" i="52"/>
  <c r="AD125" i="52"/>
  <c r="BJ125" i="52"/>
  <c r="Y125" i="52"/>
  <c r="AC125" i="52"/>
  <c r="AD124" i="52"/>
  <c r="AA124" i="52"/>
  <c r="BG124" i="52"/>
  <c r="AB119" i="52"/>
  <c r="Z124" i="52"/>
  <c r="AA119" i="52"/>
  <c r="Y119" i="52"/>
  <c r="AC119" i="52"/>
  <c r="AU117" i="52"/>
  <c r="Z119" i="52"/>
  <c r="AD119" i="52"/>
  <c r="AA116" i="52"/>
  <c r="AO117" i="52"/>
  <c r="AB124" i="52"/>
  <c r="AO116" i="52"/>
  <c r="AA117" i="52"/>
  <c r="Y124" i="52"/>
  <c r="AV117" i="52"/>
  <c r="AU114" i="52"/>
  <c r="AD116" i="52"/>
  <c r="AB117" i="52"/>
  <c r="Y117" i="52"/>
  <c r="AC117" i="52"/>
  <c r="Z116" i="52"/>
  <c r="BJ116" i="52"/>
  <c r="Z117" i="52"/>
  <c r="AV116" i="52"/>
  <c r="AB116" i="52"/>
  <c r="Y116" i="52"/>
  <c r="AO87" i="52"/>
  <c r="AO113" i="52"/>
  <c r="AB115" i="52"/>
  <c r="AA115" i="52"/>
  <c r="AU112" i="52"/>
  <c r="AD114" i="52"/>
  <c r="AU115" i="52"/>
  <c r="AV112" i="52"/>
  <c r="Z114" i="52"/>
  <c r="Y115" i="52"/>
  <c r="AC115" i="52"/>
  <c r="AO112" i="52"/>
  <c r="AV113" i="52"/>
  <c r="AA114" i="52"/>
  <c r="AO114" i="52"/>
  <c r="Z115" i="52"/>
  <c r="AV114" i="52"/>
  <c r="BK114" i="52"/>
  <c r="AD112" i="52"/>
  <c r="AB114" i="52"/>
  <c r="BK112" i="52"/>
  <c r="AB113" i="52"/>
  <c r="Y114" i="52"/>
  <c r="AC114" i="52"/>
  <c r="BK113" i="52"/>
  <c r="AU113" i="52"/>
  <c r="AC113" i="52"/>
  <c r="Z112" i="52"/>
  <c r="Z113" i="52"/>
  <c r="AD113" i="52"/>
  <c r="BJ113" i="52"/>
  <c r="Y113" i="52"/>
  <c r="AA112" i="52"/>
  <c r="AB112" i="52"/>
  <c r="Y112" i="52"/>
  <c r="AB87" i="52"/>
  <c r="AA87" i="52"/>
  <c r="AD87" i="52"/>
  <c r="Z87" i="52"/>
  <c r="AU87" i="52"/>
  <c r="AC87" i="52"/>
  <c r="BG87" i="52"/>
  <c r="BH87" i="52" s="1"/>
  <c r="BK87" i="52"/>
  <c r="BJ87" i="52"/>
  <c r="BF111" i="52"/>
  <c r="AT111" i="52"/>
  <c r="AS111" i="52"/>
  <c r="AQ111" i="52"/>
  <c r="AN111" i="52"/>
  <c r="AM111" i="52"/>
  <c r="AK111" i="52"/>
  <c r="X111" i="52"/>
  <c r="W111" i="52"/>
  <c r="V111" i="52"/>
  <c r="BJ111" i="52"/>
  <c r="BF110" i="52"/>
  <c r="BB110" i="52"/>
  <c r="AT110" i="52"/>
  <c r="AV110" i="52" s="1"/>
  <c r="AS110" i="52"/>
  <c r="AQ110" i="52"/>
  <c r="AM110" i="52"/>
  <c r="AK110" i="52"/>
  <c r="X110" i="52"/>
  <c r="W110" i="52"/>
  <c r="V110" i="52"/>
  <c r="AC110" i="52"/>
  <c r="BF135" i="52"/>
  <c r="AT135" i="52"/>
  <c r="AS135" i="52"/>
  <c r="AQ135" i="52"/>
  <c r="AN135" i="52"/>
  <c r="AM135" i="52"/>
  <c r="AK135" i="52"/>
  <c r="X135" i="52"/>
  <c r="W135" i="52"/>
  <c r="V135" i="52"/>
  <c r="AA135" i="52"/>
  <c r="BF106" i="52"/>
  <c r="AT106" i="52"/>
  <c r="AS106" i="52"/>
  <c r="AQ106" i="52"/>
  <c r="AN106" i="52"/>
  <c r="AM106" i="52"/>
  <c r="AK106" i="52"/>
  <c r="X106" i="52"/>
  <c r="W106" i="52"/>
  <c r="V106" i="52"/>
  <c r="AA106" i="52"/>
  <c r="BF105" i="52"/>
  <c r="AT105" i="52"/>
  <c r="AS105" i="52"/>
  <c r="AQ105" i="52"/>
  <c r="AN105" i="52"/>
  <c r="AM105" i="52"/>
  <c r="AK105" i="52"/>
  <c r="X105" i="52"/>
  <c r="W105" i="52"/>
  <c r="V105" i="52"/>
  <c r="AB105" i="52"/>
  <c r="BU108" i="52" l="1"/>
  <c r="BV108" i="52" s="1"/>
  <c r="BQ109" i="52"/>
  <c r="AF147" i="52"/>
  <c r="BL147" i="52" s="1"/>
  <c r="BT147" i="52" s="1"/>
  <c r="BG111" i="52"/>
  <c r="BG135" i="52"/>
  <c r="BH135" i="52" s="1"/>
  <c r="AG256" i="52"/>
  <c r="AI256" i="52" s="1"/>
  <c r="BG110" i="52"/>
  <c r="AW112" i="52"/>
  <c r="AW117" i="52"/>
  <c r="BT109" i="52"/>
  <c r="AI109" i="52"/>
  <c r="BR109" i="52"/>
  <c r="AG70" i="52"/>
  <c r="BL70" i="52"/>
  <c r="BT70" i="52" s="1"/>
  <c r="BH70" i="52"/>
  <c r="BL251" i="52"/>
  <c r="BL257" i="52"/>
  <c r="BH245" i="52"/>
  <c r="BL243" i="52"/>
  <c r="BR103" i="52"/>
  <c r="AF103" i="52"/>
  <c r="BR241" i="52"/>
  <c r="BQ241" i="52"/>
  <c r="BH277" i="52"/>
  <c r="BH236" i="52"/>
  <c r="AO135" i="52"/>
  <c r="BR235" i="52"/>
  <c r="AW128" i="52"/>
  <c r="BS128" i="52" s="1"/>
  <c r="AW132" i="52"/>
  <c r="AW131" i="52"/>
  <c r="AW140" i="52"/>
  <c r="AE140" i="52"/>
  <c r="AE132" i="52"/>
  <c r="AW115" i="52"/>
  <c r="BS115" i="52" s="1"/>
  <c r="AE131" i="52"/>
  <c r="AW127" i="52"/>
  <c r="AE128" i="52"/>
  <c r="AE127" i="52"/>
  <c r="AE126" i="52"/>
  <c r="AW126" i="52"/>
  <c r="AW119" i="52"/>
  <c r="AW116" i="52"/>
  <c r="AW124" i="52"/>
  <c r="AE125" i="52"/>
  <c r="AV135" i="52"/>
  <c r="AO106" i="52"/>
  <c r="AU135" i="52"/>
  <c r="AE119" i="52"/>
  <c r="AW114" i="52"/>
  <c r="AE124" i="52"/>
  <c r="AE117" i="52"/>
  <c r="AW87" i="52"/>
  <c r="AE116" i="52"/>
  <c r="BJ105" i="52"/>
  <c r="AO105" i="52"/>
  <c r="AW113" i="52"/>
  <c r="AE115" i="52"/>
  <c r="AE114" i="52"/>
  <c r="AF114" i="52" s="1"/>
  <c r="AG114" i="52" s="1"/>
  <c r="AE113" i="52"/>
  <c r="AF113" i="52" s="1"/>
  <c r="BH113" i="52" s="1"/>
  <c r="AO111" i="52"/>
  <c r="AU110" i="52"/>
  <c r="AV111" i="52"/>
  <c r="AO110" i="52"/>
  <c r="AU111" i="52"/>
  <c r="AE87" i="52"/>
  <c r="AE112" i="52"/>
  <c r="Y135" i="52"/>
  <c r="AD135" i="52"/>
  <c r="AU105" i="52"/>
  <c r="Z135" i="52"/>
  <c r="Y105" i="52"/>
  <c r="AC106" i="52"/>
  <c r="AB135" i="52"/>
  <c r="BJ135" i="52"/>
  <c r="AD105" i="52"/>
  <c r="AU106" i="52"/>
  <c r="AC135" i="52"/>
  <c r="AC111" i="52"/>
  <c r="AD111" i="52"/>
  <c r="AA111" i="52"/>
  <c r="AB111" i="52"/>
  <c r="Z110" i="52"/>
  <c r="Y111" i="52"/>
  <c r="AD110" i="52"/>
  <c r="Y110" i="52"/>
  <c r="Z111" i="52"/>
  <c r="AA110" i="52"/>
  <c r="AB110" i="52"/>
  <c r="Y106" i="52"/>
  <c r="AD106" i="52"/>
  <c r="Z105" i="52"/>
  <c r="AV105" i="52"/>
  <c r="Z106" i="52"/>
  <c r="BJ106" i="52"/>
  <c r="AC105" i="52"/>
  <c r="AB106" i="52"/>
  <c r="AV106" i="52"/>
  <c r="BG106" i="52"/>
  <c r="BH106" i="52" s="1"/>
  <c r="BG105" i="52"/>
  <c r="BH105" i="52" s="1"/>
  <c r="AA105" i="52"/>
  <c r="BF153" i="52"/>
  <c r="BB153" i="52"/>
  <c r="AT153" i="52"/>
  <c r="AS153" i="52"/>
  <c r="AQ153" i="52"/>
  <c r="AN153" i="52"/>
  <c r="AM153" i="52"/>
  <c r="AK153" i="52"/>
  <c r="X153" i="52"/>
  <c r="W153" i="52"/>
  <c r="BJ153" i="52"/>
  <c r="BU109" i="52" l="1"/>
  <c r="BV109" i="52" s="1"/>
  <c r="BH147" i="52"/>
  <c r="BQ147" i="52" s="1"/>
  <c r="AG147" i="52"/>
  <c r="AI147" i="52" s="1"/>
  <c r="BQ70" i="52"/>
  <c r="BS87" i="52"/>
  <c r="BL236" i="52"/>
  <c r="BL245" i="52"/>
  <c r="BT245" i="52" s="1"/>
  <c r="BL256" i="52"/>
  <c r="BT256" i="52" s="1"/>
  <c r="BH256" i="52"/>
  <c r="BR256" i="52"/>
  <c r="AF126" i="52"/>
  <c r="AG126" i="52" s="1"/>
  <c r="BQ233" i="52"/>
  <c r="BT258" i="52"/>
  <c r="BS70" i="52"/>
  <c r="AI70" i="52"/>
  <c r="BR70" i="52"/>
  <c r="AG245" i="52"/>
  <c r="AI245" i="52" s="1"/>
  <c r="AG258" i="52"/>
  <c r="AI258" i="52" s="1"/>
  <c r="BH258" i="52"/>
  <c r="AG251" i="52"/>
  <c r="BQ251" i="52"/>
  <c r="BH243" i="52"/>
  <c r="BS243" i="52" s="1"/>
  <c r="AG257" i="52"/>
  <c r="BH257" i="52"/>
  <c r="AW135" i="52"/>
  <c r="BS135" i="52" s="1"/>
  <c r="BT257" i="52"/>
  <c r="BS245" i="52"/>
  <c r="BT243" i="52"/>
  <c r="AG243" i="52"/>
  <c r="BT103" i="52"/>
  <c r="AI103" i="52"/>
  <c r="BH103" i="52"/>
  <c r="BT241" i="52"/>
  <c r="AI241" i="52"/>
  <c r="BU241" i="52" s="1"/>
  <c r="BV241" i="52" s="1"/>
  <c r="AG233" i="52"/>
  <c r="AI233" i="52" s="1"/>
  <c r="BL277" i="52"/>
  <c r="BQ277" i="52" s="1"/>
  <c r="AG277" i="52"/>
  <c r="AI277" i="52" s="1"/>
  <c r="BS277" i="52"/>
  <c r="BS236" i="52"/>
  <c r="AG236" i="52"/>
  <c r="BT235" i="52"/>
  <c r="AI235" i="52"/>
  <c r="BH235" i="52"/>
  <c r="AF140" i="52"/>
  <c r="AG140" i="52" s="1"/>
  <c r="AI140" i="52" s="1"/>
  <c r="AF132" i="52"/>
  <c r="AF131" i="52"/>
  <c r="AF128" i="52"/>
  <c r="BL128" i="52" s="1"/>
  <c r="AF127" i="52"/>
  <c r="AU153" i="52"/>
  <c r="AF125" i="52"/>
  <c r="BL125" i="52" s="1"/>
  <c r="AV153" i="52"/>
  <c r="AO153" i="52"/>
  <c r="AW105" i="52"/>
  <c r="BS105" i="52" s="1"/>
  <c r="AW106" i="52"/>
  <c r="BS106" i="52" s="1"/>
  <c r="AF119" i="52"/>
  <c r="BH119" i="52" s="1"/>
  <c r="AF124" i="52"/>
  <c r="AF117" i="52"/>
  <c r="BL117" i="52" s="1"/>
  <c r="AF116" i="52"/>
  <c r="BL116" i="52" s="1"/>
  <c r="BS113" i="52"/>
  <c r="AE135" i="52"/>
  <c r="AW111" i="52"/>
  <c r="BR115" i="52"/>
  <c r="AF115" i="52"/>
  <c r="BQ115" i="52" s="1"/>
  <c r="AI114" i="52"/>
  <c r="BR114" i="52"/>
  <c r="BH114" i="52"/>
  <c r="BL114" i="52"/>
  <c r="BT114" i="52" s="1"/>
  <c r="AG113" i="52"/>
  <c r="AI113" i="52" s="1"/>
  <c r="BL113" i="52"/>
  <c r="BQ113" i="52" s="1"/>
  <c r="AW110" i="52"/>
  <c r="AE110" i="52"/>
  <c r="AF112" i="52"/>
  <c r="AI112" i="52" s="1"/>
  <c r="AF87" i="52"/>
  <c r="BL87" i="52" s="1"/>
  <c r="BQ87" i="52" s="1"/>
  <c r="AE106" i="52"/>
  <c r="AE111" i="52"/>
  <c r="AE105" i="52"/>
  <c r="Z153" i="52"/>
  <c r="AA153" i="52"/>
  <c r="Y153" i="52"/>
  <c r="AC153" i="52"/>
  <c r="AD153" i="52"/>
  <c r="AB153" i="52"/>
  <c r="AN48" i="52"/>
  <c r="AN49" i="52"/>
  <c r="AN50" i="52"/>
  <c r="AN51" i="52"/>
  <c r="AN45" i="52"/>
  <c r="AN46" i="52"/>
  <c r="AN47" i="52"/>
  <c r="AN41" i="52"/>
  <c r="AN42" i="52"/>
  <c r="AN43" i="52"/>
  <c r="AN44" i="52"/>
  <c r="AN39" i="52"/>
  <c r="AN40" i="52"/>
  <c r="BU147" i="52" l="1"/>
  <c r="BV147" i="52" s="1"/>
  <c r="BR147" i="52"/>
  <c r="BS147" i="52"/>
  <c r="BL140" i="52"/>
  <c r="BT140" i="52" s="1"/>
  <c r="BQ256" i="52"/>
  <c r="BU256" i="52" s="1"/>
  <c r="BV256" i="52" s="1"/>
  <c r="BS256" i="52"/>
  <c r="BH126" i="52"/>
  <c r="BQ126" i="52" s="1"/>
  <c r="BT233" i="52"/>
  <c r="BT131" i="52"/>
  <c r="AF110" i="52"/>
  <c r="AG110" i="52" s="1"/>
  <c r="AI110" i="52" s="1"/>
  <c r="AF105" i="52"/>
  <c r="BQ105" i="52" s="1"/>
  <c r="AF135" i="52"/>
  <c r="AG135" i="52" s="1"/>
  <c r="BQ135" i="52"/>
  <c r="BT126" i="52"/>
  <c r="AF106" i="52"/>
  <c r="BT127" i="52"/>
  <c r="BU233" i="52"/>
  <c r="BV233" i="52" s="1"/>
  <c r="BT132" i="52"/>
  <c r="BL119" i="52"/>
  <c r="BQ119" i="52" s="1"/>
  <c r="BT124" i="52"/>
  <c r="BT236" i="52"/>
  <c r="BQ236" i="52"/>
  <c r="BU70" i="52"/>
  <c r="BV70" i="52" s="1"/>
  <c r="BR258" i="52"/>
  <c r="BR245" i="52"/>
  <c r="BQ258" i="52"/>
  <c r="BU258" i="52" s="1"/>
  <c r="BV258" i="52" s="1"/>
  <c r="BS258" i="52"/>
  <c r="BQ243" i="52"/>
  <c r="AI251" i="52"/>
  <c r="BU251" i="52" s="1"/>
  <c r="BV251" i="52" s="1"/>
  <c r="BR251" i="52"/>
  <c r="BT251" i="52"/>
  <c r="BR233" i="52"/>
  <c r="BS257" i="52"/>
  <c r="BQ257" i="52"/>
  <c r="BT277" i="52"/>
  <c r="AI257" i="52"/>
  <c r="BR257" i="52"/>
  <c r="BQ245" i="52"/>
  <c r="BU245" i="52" s="1"/>
  <c r="BV245" i="52" s="1"/>
  <c r="AI243" i="52"/>
  <c r="BR243" i="52"/>
  <c r="BQ103" i="52"/>
  <c r="BU103" i="52" s="1"/>
  <c r="BV103" i="52" s="1"/>
  <c r="BS103" i="52"/>
  <c r="BR277" i="52"/>
  <c r="BU277" i="52"/>
  <c r="BV277" i="52" s="1"/>
  <c r="AW153" i="52"/>
  <c r="AI236" i="52"/>
  <c r="BR236" i="52"/>
  <c r="BS235" i="52"/>
  <c r="BQ235" i="52"/>
  <c r="BU235" i="52" s="1"/>
  <c r="BV235" i="52" s="1"/>
  <c r="BH140" i="52"/>
  <c r="BS140" i="52" s="1"/>
  <c r="BR140" i="52"/>
  <c r="AG132" i="52"/>
  <c r="BH132" i="52"/>
  <c r="AG131" i="52"/>
  <c r="BH131" i="52"/>
  <c r="BQ128" i="52"/>
  <c r="AG128" i="52"/>
  <c r="AG127" i="52"/>
  <c r="BH127" i="52"/>
  <c r="AI126" i="52"/>
  <c r="BR126" i="52"/>
  <c r="AG125" i="52"/>
  <c r="AI125" i="52" s="1"/>
  <c r="BH125" i="52"/>
  <c r="BQ125" i="52" s="1"/>
  <c r="BT125" i="52"/>
  <c r="AG119" i="52"/>
  <c r="AI119" i="52" s="1"/>
  <c r="BS119" i="52"/>
  <c r="AG124" i="52"/>
  <c r="BH124" i="52"/>
  <c r="BH117" i="52"/>
  <c r="BQ117" i="52" s="1"/>
  <c r="BT117" i="52"/>
  <c r="AG117" i="52"/>
  <c r="BT116" i="52"/>
  <c r="AG116" i="52"/>
  <c r="BH116" i="52"/>
  <c r="BU113" i="52"/>
  <c r="BV113" i="52" s="1"/>
  <c r="BR113" i="52"/>
  <c r="BT115" i="52"/>
  <c r="AI115" i="52"/>
  <c r="BU115" i="52" s="1"/>
  <c r="BV115" i="52" s="1"/>
  <c r="BS114" i="52"/>
  <c r="BQ114" i="52"/>
  <c r="BU114" i="52" s="1"/>
  <c r="BV114" i="52" s="1"/>
  <c r="BT113" i="52"/>
  <c r="BH112" i="52"/>
  <c r="BS112" i="52" s="1"/>
  <c r="BR112" i="52"/>
  <c r="AG87" i="52"/>
  <c r="AI87" i="52" s="1"/>
  <c r="BU87" i="52" s="1"/>
  <c r="BV87" i="52" s="1"/>
  <c r="BL112" i="52"/>
  <c r="BT87" i="52"/>
  <c r="AF111" i="52"/>
  <c r="BH111" i="52" s="1"/>
  <c r="AE153" i="52"/>
  <c r="BT112" i="52" l="1"/>
  <c r="BS126" i="52"/>
  <c r="AG105" i="52"/>
  <c r="AI105" i="52" s="1"/>
  <c r="BT106" i="52"/>
  <c r="AG106" i="52"/>
  <c r="AI106" i="52" s="1"/>
  <c r="BT105" i="52"/>
  <c r="BT110" i="52"/>
  <c r="BH110" i="52"/>
  <c r="BS110" i="52" s="1"/>
  <c r="BQ106" i="52"/>
  <c r="BT135" i="52"/>
  <c r="BU236" i="52"/>
  <c r="BV236" i="52" s="1"/>
  <c r="BU243" i="52"/>
  <c r="BV243" i="52" s="1"/>
  <c r="BU257" i="52"/>
  <c r="BV257" i="52" s="1"/>
  <c r="BQ140" i="52"/>
  <c r="BU140" i="52" s="1"/>
  <c r="BV140" i="52" s="1"/>
  <c r="BS132" i="52"/>
  <c r="BQ132" i="52"/>
  <c r="AI132" i="52"/>
  <c r="BR132" i="52"/>
  <c r="BQ131" i="52"/>
  <c r="BS131" i="52"/>
  <c r="AI131" i="52"/>
  <c r="BR131" i="52"/>
  <c r="AI128" i="52"/>
  <c r="BU128" i="52" s="1"/>
  <c r="BV128" i="52" s="1"/>
  <c r="BR128" i="52"/>
  <c r="BT128" i="52"/>
  <c r="BR125" i="52"/>
  <c r="BS125" i="52"/>
  <c r="BS127" i="52"/>
  <c r="BQ127" i="52"/>
  <c r="AI127" i="52"/>
  <c r="BR127" i="52"/>
  <c r="BT119" i="52"/>
  <c r="BU126" i="52"/>
  <c r="BV126" i="52" s="1"/>
  <c r="BU125" i="52"/>
  <c r="BV125" i="52" s="1"/>
  <c r="BR119" i="52"/>
  <c r="BU119" i="52"/>
  <c r="BV119" i="52" s="1"/>
  <c r="BS117" i="52"/>
  <c r="BS124" i="52"/>
  <c r="BQ124" i="52"/>
  <c r="AI124" i="52"/>
  <c r="BR124" i="52"/>
  <c r="AI117" i="52"/>
  <c r="BU117" i="52" s="1"/>
  <c r="BV117" i="52" s="1"/>
  <c r="BR117" i="52"/>
  <c r="BS116" i="52"/>
  <c r="BQ116" i="52"/>
  <c r="AI116" i="52"/>
  <c r="BR116" i="52"/>
  <c r="BQ112" i="52"/>
  <c r="BU112" i="52" s="1"/>
  <c r="BV112" i="52" s="1"/>
  <c r="BR110" i="52"/>
  <c r="BR87" i="52"/>
  <c r="BT111" i="52"/>
  <c r="AG111" i="52"/>
  <c r="AI111" i="52" s="1"/>
  <c r="BS111" i="52"/>
  <c r="AI135" i="52"/>
  <c r="BU135" i="52" s="1"/>
  <c r="BV135" i="52" s="1"/>
  <c r="BR135" i="52"/>
  <c r="AF153" i="52"/>
  <c r="BH153" i="52" s="1"/>
  <c r="Y157" i="52"/>
  <c r="Z157" i="52"/>
  <c r="AA157" i="52"/>
  <c r="AB157" i="52"/>
  <c r="AC157" i="52"/>
  <c r="AD157" i="52"/>
  <c r="BF211" i="52"/>
  <c r="BB211" i="52"/>
  <c r="AT211" i="52"/>
  <c r="AS211" i="52"/>
  <c r="AQ211" i="52"/>
  <c r="AM211" i="52"/>
  <c r="AK211" i="52"/>
  <c r="X211" i="52"/>
  <c r="W211" i="52"/>
  <c r="V211" i="52"/>
  <c r="AD211" i="52"/>
  <c r="BF101" i="52"/>
  <c r="BB101" i="52"/>
  <c r="AT101" i="52"/>
  <c r="AS101" i="52"/>
  <c r="AQ101" i="52"/>
  <c r="AM101" i="52"/>
  <c r="AK101" i="52"/>
  <c r="X101" i="52"/>
  <c r="W101" i="52"/>
  <c r="V101" i="52"/>
  <c r="AD101" i="52"/>
  <c r="BF98" i="52"/>
  <c r="BB98" i="52"/>
  <c r="AT98" i="52"/>
  <c r="AS98" i="52"/>
  <c r="AQ98" i="52"/>
  <c r="AM98" i="52"/>
  <c r="AK98" i="52"/>
  <c r="X98" i="52"/>
  <c r="W98" i="52"/>
  <c r="V98" i="52"/>
  <c r="AD98" i="52"/>
  <c r="BG211" i="52" l="1"/>
  <c r="BU105" i="52"/>
  <c r="BV105" i="52" s="1"/>
  <c r="BU106" i="52"/>
  <c r="BV106" i="52" s="1"/>
  <c r="BR106" i="52"/>
  <c r="BR105" i="52"/>
  <c r="BQ110" i="52"/>
  <c r="BU110" i="52" s="1"/>
  <c r="BV110" i="52" s="1"/>
  <c r="BU131" i="52"/>
  <c r="BV131" i="52" s="1"/>
  <c r="BU132" i="52"/>
  <c r="BV132" i="52" s="1"/>
  <c r="BU127" i="52"/>
  <c r="BV127" i="52" s="1"/>
  <c r="BU124" i="52"/>
  <c r="BV124" i="52" s="1"/>
  <c r="AG153" i="52"/>
  <c r="BR153" i="52" s="1"/>
  <c r="BU116" i="52"/>
  <c r="BV116" i="52" s="1"/>
  <c r="BL153" i="52"/>
  <c r="BT153" i="52" s="1"/>
  <c r="BQ111" i="52"/>
  <c r="BU111" i="52" s="1"/>
  <c r="BV111" i="52" s="1"/>
  <c r="BR111" i="52"/>
  <c r="BS153" i="52"/>
  <c r="AO98" i="52"/>
  <c r="AU98" i="52"/>
  <c r="AO211" i="52"/>
  <c r="BJ211" i="52"/>
  <c r="BJ101" i="52"/>
  <c r="AO101" i="52"/>
  <c r="AA101" i="52"/>
  <c r="AA211" i="52"/>
  <c r="AB101" i="52"/>
  <c r="AU101" i="52"/>
  <c r="AB211" i="52"/>
  <c r="AU211" i="52"/>
  <c r="BG98" i="52"/>
  <c r="Y211" i="52"/>
  <c r="Z211" i="52"/>
  <c r="BG101" i="52"/>
  <c r="Y101" i="52"/>
  <c r="AC101" i="52"/>
  <c r="Z101" i="52"/>
  <c r="BJ98" i="52"/>
  <c r="AA98" i="52"/>
  <c r="AB98" i="52"/>
  <c r="AC98" i="52"/>
  <c r="Y98" i="52"/>
  <c r="Z98" i="52"/>
  <c r="P151" i="52"/>
  <c r="Q151" i="52"/>
  <c r="R151" i="52"/>
  <c r="S151" i="52"/>
  <c r="T151" i="52"/>
  <c r="U151" i="52"/>
  <c r="AP151" i="52"/>
  <c r="AR151" i="52"/>
  <c r="AX151" i="52"/>
  <c r="AY151" i="52"/>
  <c r="AZ151" i="52"/>
  <c r="BA151" i="52"/>
  <c r="BC151" i="52"/>
  <c r="BD151" i="52"/>
  <c r="BI151" i="52"/>
  <c r="BM151" i="52"/>
  <c r="P178" i="52"/>
  <c r="Q178" i="52"/>
  <c r="R178" i="52"/>
  <c r="S178" i="52"/>
  <c r="U178" i="52"/>
  <c r="AP178" i="52"/>
  <c r="AR178" i="52"/>
  <c r="AX178" i="52"/>
  <c r="AY178" i="52"/>
  <c r="AZ178" i="52"/>
  <c r="BA178" i="52"/>
  <c r="BC178" i="52"/>
  <c r="BD178" i="52"/>
  <c r="BI178" i="52"/>
  <c r="BM178" i="52"/>
  <c r="BO178" i="52"/>
  <c r="V272" i="52"/>
  <c r="W272" i="52"/>
  <c r="X272" i="52"/>
  <c r="AK272" i="52"/>
  <c r="AM272" i="52"/>
  <c r="AN272" i="52"/>
  <c r="AQ272" i="52"/>
  <c r="AS272" i="52"/>
  <c r="AT272" i="52"/>
  <c r="BF272" i="52"/>
  <c r="BP272" i="52"/>
  <c r="AB272" i="52"/>
  <c r="V50" i="52"/>
  <c r="W50" i="52"/>
  <c r="X50" i="52"/>
  <c r="AK50" i="52"/>
  <c r="AM50" i="52"/>
  <c r="AQ50" i="52"/>
  <c r="AS50" i="52"/>
  <c r="AT50" i="52"/>
  <c r="BF50" i="52"/>
  <c r="AB50" i="52"/>
  <c r="AS239" i="52"/>
  <c r="AS247" i="52"/>
  <c r="AS248" i="52"/>
  <c r="AS250" i="52"/>
  <c r="AS253" i="52"/>
  <c r="AS254" i="52"/>
  <c r="AS259" i="52"/>
  <c r="AS260" i="52"/>
  <c r="AS264" i="52"/>
  <c r="AS266" i="52"/>
  <c r="AS267" i="52"/>
  <c r="AS268" i="52"/>
  <c r="AS269" i="52"/>
  <c r="AS270" i="52"/>
  <c r="AS271" i="52"/>
  <c r="AS273" i="52"/>
  <c r="AS274" i="52"/>
  <c r="AS276" i="52"/>
  <c r="AS278" i="52"/>
  <c r="AS279" i="52"/>
  <c r="AS280" i="52"/>
  <c r="AS281" i="52"/>
  <c r="AS282" i="52"/>
  <c r="AQ239" i="52"/>
  <c r="AQ247" i="52"/>
  <c r="AQ248" i="52"/>
  <c r="AQ250" i="52"/>
  <c r="AQ253" i="52"/>
  <c r="AQ254" i="52"/>
  <c r="AQ259" i="52"/>
  <c r="AQ260" i="52"/>
  <c r="AQ264" i="52"/>
  <c r="AQ266" i="52"/>
  <c r="AQ267" i="52"/>
  <c r="AQ268" i="52"/>
  <c r="AQ269" i="52"/>
  <c r="AQ270" i="52"/>
  <c r="AQ271" i="52"/>
  <c r="AQ273" i="52"/>
  <c r="AQ274" i="52"/>
  <c r="AQ276" i="52"/>
  <c r="AQ278" i="52"/>
  <c r="AQ279" i="52"/>
  <c r="AQ280" i="52"/>
  <c r="AQ281" i="52"/>
  <c r="AQ282" i="52"/>
  <c r="AM239" i="52"/>
  <c r="AM247" i="52"/>
  <c r="AM248" i="52"/>
  <c r="AM250" i="52"/>
  <c r="AM253" i="52"/>
  <c r="AM254" i="52"/>
  <c r="AM259" i="52"/>
  <c r="AM260" i="52"/>
  <c r="AM264" i="52"/>
  <c r="AM266" i="52"/>
  <c r="AM267" i="52"/>
  <c r="AM268" i="52"/>
  <c r="AM269" i="52"/>
  <c r="AM270" i="52"/>
  <c r="AM271" i="52"/>
  <c r="AM273" i="52"/>
  <c r="AM274" i="52"/>
  <c r="AM276" i="52"/>
  <c r="AM278" i="52"/>
  <c r="AM279" i="52"/>
  <c r="AM280" i="52"/>
  <c r="AM281" i="52"/>
  <c r="AM282" i="52"/>
  <c r="AK239" i="52"/>
  <c r="AK247" i="52"/>
  <c r="AK248" i="52"/>
  <c r="AK250" i="52"/>
  <c r="AK253" i="52"/>
  <c r="AK254" i="52"/>
  <c r="AK259" i="52"/>
  <c r="AK260" i="52"/>
  <c r="AK264" i="52"/>
  <c r="AK266" i="52"/>
  <c r="AK267" i="52"/>
  <c r="AK268" i="52"/>
  <c r="AK269" i="52"/>
  <c r="AK270" i="52"/>
  <c r="AK271" i="52"/>
  <c r="AK273" i="52"/>
  <c r="AK274" i="52"/>
  <c r="AK276" i="52"/>
  <c r="AK278" i="52"/>
  <c r="AK279" i="52"/>
  <c r="AK280" i="52"/>
  <c r="AK281" i="52"/>
  <c r="AK282" i="52"/>
  <c r="AS180" i="52"/>
  <c r="AS225" i="52"/>
  <c r="AS218" i="52"/>
  <c r="AS183" i="52"/>
  <c r="AS184" i="52"/>
  <c r="AS219" i="52"/>
  <c r="AS185" i="52"/>
  <c r="AS220" i="52"/>
  <c r="AS186" i="52"/>
  <c r="AS187" i="52"/>
  <c r="AS188" i="52"/>
  <c r="AS189" i="52"/>
  <c r="AS190" i="52"/>
  <c r="AS191" i="52"/>
  <c r="AS192" i="52"/>
  <c r="AS193" i="52"/>
  <c r="AS194" i="52"/>
  <c r="AS195" i="52"/>
  <c r="AS196" i="52"/>
  <c r="AS197" i="52"/>
  <c r="AS198" i="52"/>
  <c r="AS199" i="52"/>
  <c r="AS200" i="52"/>
  <c r="AS201" i="52"/>
  <c r="AS202" i="52"/>
  <c r="AS203" i="52"/>
  <c r="AS204" i="52"/>
  <c r="AS228" i="52"/>
  <c r="AS206" i="52"/>
  <c r="AS207" i="52"/>
  <c r="AS210" i="52"/>
  <c r="AS179" i="52"/>
  <c r="AQ180" i="52"/>
  <c r="AQ225" i="52"/>
  <c r="AQ218" i="52"/>
  <c r="AQ183" i="52"/>
  <c r="AQ184" i="52"/>
  <c r="AQ219" i="52"/>
  <c r="AQ185" i="52"/>
  <c r="AQ220" i="52"/>
  <c r="AQ186" i="52"/>
  <c r="AQ187" i="52"/>
  <c r="AQ188" i="52"/>
  <c r="AQ189" i="52"/>
  <c r="AQ190" i="52"/>
  <c r="AQ191" i="52"/>
  <c r="AQ192" i="52"/>
  <c r="AQ193" i="52"/>
  <c r="AQ194" i="52"/>
  <c r="AQ195" i="52"/>
  <c r="AQ196" i="52"/>
  <c r="AQ197" i="52"/>
  <c r="AQ198" i="52"/>
  <c r="AQ199" i="52"/>
  <c r="AQ200" i="52"/>
  <c r="AQ201" i="52"/>
  <c r="AQ202" i="52"/>
  <c r="AQ203" i="52"/>
  <c r="AQ204" i="52"/>
  <c r="AQ228" i="52"/>
  <c r="AQ206" i="52"/>
  <c r="AQ207" i="52"/>
  <c r="AQ210" i="52"/>
  <c r="AQ179" i="52"/>
  <c r="AM180" i="52"/>
  <c r="AM225" i="52"/>
  <c r="AM218" i="52"/>
  <c r="AM183" i="52"/>
  <c r="AM184" i="52"/>
  <c r="AM219" i="52"/>
  <c r="AM185" i="52"/>
  <c r="AM220" i="52"/>
  <c r="AM186" i="52"/>
  <c r="AM187" i="52"/>
  <c r="AM188" i="52"/>
  <c r="AM189" i="52"/>
  <c r="AM190" i="52"/>
  <c r="AM191" i="52"/>
  <c r="AM192" i="52"/>
  <c r="AM193" i="52"/>
  <c r="AM194" i="52"/>
  <c r="AM195" i="52"/>
  <c r="AM196" i="52"/>
  <c r="AM197" i="52"/>
  <c r="AM198" i="52"/>
  <c r="AM199" i="52"/>
  <c r="AM200" i="52"/>
  <c r="AM201" i="52"/>
  <c r="AM202" i="52"/>
  <c r="AM203" i="52"/>
  <c r="AM204" i="52"/>
  <c r="AM228" i="52"/>
  <c r="AM206" i="52"/>
  <c r="AM207" i="52"/>
  <c r="AM210" i="52"/>
  <c r="AM179" i="52"/>
  <c r="AK180" i="52"/>
  <c r="AK225" i="52"/>
  <c r="AK218" i="52"/>
  <c r="AK183" i="52"/>
  <c r="AK184" i="52"/>
  <c r="AK219" i="52"/>
  <c r="AK185" i="52"/>
  <c r="AK220" i="52"/>
  <c r="AK186" i="52"/>
  <c r="AK187" i="52"/>
  <c r="AK188" i="52"/>
  <c r="AK189" i="52"/>
  <c r="AK190" i="52"/>
  <c r="AK191" i="52"/>
  <c r="AK192" i="52"/>
  <c r="AK193" i="52"/>
  <c r="AK194" i="52"/>
  <c r="AK195" i="52"/>
  <c r="AK196" i="52"/>
  <c r="AK197" i="52"/>
  <c r="AK198" i="52"/>
  <c r="AK199" i="52"/>
  <c r="AK200" i="52"/>
  <c r="AK201" i="52"/>
  <c r="AK202" i="52"/>
  <c r="AK203" i="52"/>
  <c r="AK204" i="52"/>
  <c r="AK228" i="52"/>
  <c r="AK206" i="52"/>
  <c r="AK207" i="52"/>
  <c r="AK210" i="52"/>
  <c r="AK179" i="52"/>
  <c r="AS162" i="52"/>
  <c r="AS163" i="52"/>
  <c r="AS164" i="52"/>
  <c r="AS165" i="52"/>
  <c r="AS166" i="52"/>
  <c r="AS176" i="52"/>
  <c r="AS177" i="52"/>
  <c r="AS161" i="52"/>
  <c r="AQ162" i="52"/>
  <c r="AQ163" i="52"/>
  <c r="AQ164" i="52"/>
  <c r="AQ165" i="52"/>
  <c r="AQ166" i="52"/>
  <c r="AQ176" i="52"/>
  <c r="AQ177" i="52"/>
  <c r="AU177" i="52" s="1"/>
  <c r="AQ161" i="52"/>
  <c r="AM162" i="52"/>
  <c r="AM163" i="52"/>
  <c r="AM164" i="52"/>
  <c r="AM165" i="52"/>
  <c r="AM166" i="52"/>
  <c r="AM176" i="52"/>
  <c r="AM177" i="52"/>
  <c r="AM161" i="52"/>
  <c r="AK163" i="52"/>
  <c r="AK164" i="52"/>
  <c r="AK165" i="52"/>
  <c r="AK166" i="52"/>
  <c r="AK176" i="52"/>
  <c r="AK177" i="52"/>
  <c r="AK161" i="52"/>
  <c r="AS154" i="52"/>
  <c r="AS155" i="52"/>
  <c r="AS156" i="52"/>
  <c r="AS157" i="52"/>
  <c r="AS158" i="52"/>
  <c r="AS159" i="52"/>
  <c r="AS152" i="52"/>
  <c r="AQ154" i="52"/>
  <c r="AQ155" i="52"/>
  <c r="AQ156" i="52"/>
  <c r="AQ157" i="52"/>
  <c r="AQ158" i="52"/>
  <c r="AQ159" i="52"/>
  <c r="AQ152" i="52"/>
  <c r="AM154" i="52"/>
  <c r="AM155" i="52"/>
  <c r="AM156" i="52"/>
  <c r="AM157" i="52"/>
  <c r="AM158" i="52"/>
  <c r="AM159" i="52"/>
  <c r="AM152" i="52"/>
  <c r="AK154" i="52"/>
  <c r="AK155" i="52"/>
  <c r="AK156" i="52"/>
  <c r="AK157" i="52"/>
  <c r="AK158" i="52"/>
  <c r="AK159" i="52"/>
  <c r="AK152" i="52"/>
  <c r="AS25" i="52"/>
  <c r="AS26" i="52"/>
  <c r="AS27" i="52"/>
  <c r="AS28" i="52"/>
  <c r="AS29" i="52"/>
  <c r="AS30" i="52"/>
  <c r="AS31" i="52"/>
  <c r="AS33" i="52"/>
  <c r="AS34" i="52"/>
  <c r="AS35" i="52"/>
  <c r="AS36" i="52"/>
  <c r="AS38" i="52"/>
  <c r="AS39" i="52"/>
  <c r="AS40" i="52"/>
  <c r="AS41" i="52"/>
  <c r="AS42" i="52"/>
  <c r="AS43" i="52"/>
  <c r="AS44" i="52"/>
  <c r="AS45" i="52"/>
  <c r="AS46" i="52"/>
  <c r="AS47" i="52"/>
  <c r="AS48" i="52"/>
  <c r="AS49" i="52"/>
  <c r="AS51" i="52"/>
  <c r="AS52" i="52"/>
  <c r="AS53" i="52"/>
  <c r="AS54" i="52"/>
  <c r="AS55" i="52"/>
  <c r="AS56" i="52"/>
  <c r="AS57" i="52"/>
  <c r="AS59" i="52"/>
  <c r="AS60" i="52"/>
  <c r="AS61" i="52"/>
  <c r="AS62" i="52"/>
  <c r="AS63" i="52"/>
  <c r="AS64" i="52"/>
  <c r="AS65" i="52"/>
  <c r="AS67" i="52"/>
  <c r="AS68" i="52"/>
  <c r="AS69" i="52"/>
  <c r="AS71" i="52"/>
  <c r="AS73" i="52"/>
  <c r="AS74" i="52"/>
  <c r="AS75" i="52"/>
  <c r="AS76" i="52"/>
  <c r="AS77" i="52"/>
  <c r="AS78" i="52"/>
  <c r="AS79" i="52"/>
  <c r="AS80" i="52"/>
  <c r="AS81" i="52"/>
  <c r="AS82" i="52"/>
  <c r="AS83" i="52"/>
  <c r="AS84" i="52"/>
  <c r="AS85" i="52"/>
  <c r="AS88" i="52"/>
  <c r="AS90" i="52"/>
  <c r="AS91" i="52"/>
  <c r="AS92" i="52"/>
  <c r="AS93" i="52"/>
  <c r="AS94" i="52"/>
  <c r="AS95" i="52"/>
  <c r="AS96" i="52"/>
  <c r="AS97" i="52"/>
  <c r="AS24" i="52"/>
  <c r="AQ25" i="52"/>
  <c r="AQ26" i="52"/>
  <c r="AQ27" i="52"/>
  <c r="AQ28" i="52"/>
  <c r="AQ29" i="52"/>
  <c r="AQ30" i="52"/>
  <c r="AQ31" i="52"/>
  <c r="AQ33" i="52"/>
  <c r="AQ34" i="52"/>
  <c r="AQ35" i="52"/>
  <c r="AQ36" i="52"/>
  <c r="AQ38" i="52"/>
  <c r="AQ39" i="52"/>
  <c r="AQ40" i="52"/>
  <c r="AQ41" i="52"/>
  <c r="AQ42" i="52"/>
  <c r="AQ43" i="52"/>
  <c r="AQ44" i="52"/>
  <c r="AQ45" i="52"/>
  <c r="AQ46" i="52"/>
  <c r="AQ47" i="52"/>
  <c r="AQ48" i="52"/>
  <c r="AQ49" i="52"/>
  <c r="AQ51" i="52"/>
  <c r="AQ52" i="52"/>
  <c r="AQ53" i="52"/>
  <c r="AQ54" i="52"/>
  <c r="AQ55" i="52"/>
  <c r="AQ56" i="52"/>
  <c r="AQ57" i="52"/>
  <c r="AQ59" i="52"/>
  <c r="AQ60" i="52"/>
  <c r="AQ61" i="52"/>
  <c r="AQ62" i="52"/>
  <c r="AQ63" i="52"/>
  <c r="AQ64" i="52"/>
  <c r="AQ65" i="52"/>
  <c r="AQ67" i="52"/>
  <c r="AQ68" i="52"/>
  <c r="AQ69" i="52"/>
  <c r="AQ71" i="52"/>
  <c r="AQ73" i="52"/>
  <c r="AQ74" i="52"/>
  <c r="AQ75" i="52"/>
  <c r="AQ76" i="52"/>
  <c r="AQ77" i="52"/>
  <c r="AQ78" i="52"/>
  <c r="AQ79" i="52"/>
  <c r="AQ80" i="52"/>
  <c r="AQ81" i="52"/>
  <c r="AQ82" i="52"/>
  <c r="AQ83" i="52"/>
  <c r="AQ84" i="52"/>
  <c r="AQ85" i="52"/>
  <c r="AQ88" i="52"/>
  <c r="AQ90" i="52"/>
  <c r="AQ91" i="52"/>
  <c r="AQ92" i="52"/>
  <c r="AQ93" i="52"/>
  <c r="AQ94" i="52"/>
  <c r="AQ95" i="52"/>
  <c r="AQ96" i="52"/>
  <c r="AQ97" i="52"/>
  <c r="AQ24" i="52"/>
  <c r="AM25" i="52"/>
  <c r="AM26" i="52"/>
  <c r="AM27" i="52"/>
  <c r="AM28" i="52"/>
  <c r="AM29" i="52"/>
  <c r="AM30" i="52"/>
  <c r="AM31" i="52"/>
  <c r="AM33" i="52"/>
  <c r="AM34" i="52"/>
  <c r="AM35" i="52"/>
  <c r="AM36" i="52"/>
  <c r="AM38" i="52"/>
  <c r="AM39" i="52"/>
  <c r="AM40" i="52"/>
  <c r="AM41" i="52"/>
  <c r="AM42" i="52"/>
  <c r="AM43" i="52"/>
  <c r="AM44" i="52"/>
  <c r="AM45" i="52"/>
  <c r="AM46" i="52"/>
  <c r="AM47" i="52"/>
  <c r="AM48" i="52"/>
  <c r="AM49" i="52"/>
  <c r="AM51" i="52"/>
  <c r="AM52" i="52"/>
  <c r="AM53" i="52"/>
  <c r="AM54" i="52"/>
  <c r="AM55" i="52"/>
  <c r="AM56" i="52"/>
  <c r="AM57" i="52"/>
  <c r="AM59" i="52"/>
  <c r="AM60" i="52"/>
  <c r="AM61" i="52"/>
  <c r="AM62" i="52"/>
  <c r="AM63" i="52"/>
  <c r="AM64" i="52"/>
  <c r="AM65" i="52"/>
  <c r="AM67" i="52"/>
  <c r="AM68" i="52"/>
  <c r="AM69" i="52"/>
  <c r="AM71" i="52"/>
  <c r="AM73" i="52"/>
  <c r="AM74" i="52"/>
  <c r="AM75" i="52"/>
  <c r="AM76" i="52"/>
  <c r="AM77" i="52"/>
  <c r="AM78" i="52"/>
  <c r="AM79" i="52"/>
  <c r="AM80" i="52"/>
  <c r="AM81" i="52"/>
  <c r="AM82" i="52"/>
  <c r="AM83" i="52"/>
  <c r="AM84" i="52"/>
  <c r="AM85" i="52"/>
  <c r="AM88" i="52"/>
  <c r="AM90" i="52"/>
  <c r="AM91" i="52"/>
  <c r="AM92" i="52"/>
  <c r="AM93" i="52"/>
  <c r="AM94" i="52"/>
  <c r="AM95" i="52"/>
  <c r="AM96" i="52"/>
  <c r="AM97" i="52"/>
  <c r="AM24" i="52"/>
  <c r="AK148" i="52"/>
  <c r="AK149" i="52"/>
  <c r="AK150" i="52"/>
  <c r="AK25" i="52"/>
  <c r="AK26" i="52"/>
  <c r="AK27" i="52"/>
  <c r="AK28" i="52"/>
  <c r="AK29" i="52"/>
  <c r="AK30" i="52"/>
  <c r="AK31" i="52"/>
  <c r="AK33" i="52"/>
  <c r="AK34" i="52"/>
  <c r="AK35" i="52"/>
  <c r="AK36" i="52"/>
  <c r="AK38" i="52"/>
  <c r="AK39" i="52"/>
  <c r="AK40" i="52"/>
  <c r="AK41" i="52"/>
  <c r="AK42" i="52"/>
  <c r="AK43" i="52"/>
  <c r="AK44" i="52"/>
  <c r="AK45" i="52"/>
  <c r="AK46" i="52"/>
  <c r="AK47" i="52"/>
  <c r="AK48" i="52"/>
  <c r="AK49" i="52"/>
  <c r="AK51" i="52"/>
  <c r="AK52" i="52"/>
  <c r="AK53" i="52"/>
  <c r="AK54" i="52"/>
  <c r="AK55" i="52"/>
  <c r="AK56" i="52"/>
  <c r="AK57" i="52"/>
  <c r="AK59" i="52"/>
  <c r="AK60" i="52"/>
  <c r="AK61" i="52"/>
  <c r="AK62" i="52"/>
  <c r="AK63" i="52"/>
  <c r="AK64" i="52"/>
  <c r="AK65" i="52"/>
  <c r="AK67" i="52"/>
  <c r="AK68" i="52"/>
  <c r="AK69" i="52"/>
  <c r="AK71" i="52"/>
  <c r="AK73" i="52"/>
  <c r="AK74" i="52"/>
  <c r="AK75" i="52"/>
  <c r="AK76" i="52"/>
  <c r="AK77" i="52"/>
  <c r="AK78" i="52"/>
  <c r="AK79" i="52"/>
  <c r="AK80" i="52"/>
  <c r="AK81" i="52"/>
  <c r="AK82" i="52"/>
  <c r="AK83" i="52"/>
  <c r="AK84" i="52"/>
  <c r="AK85" i="52"/>
  <c r="AK88" i="52"/>
  <c r="AK90" i="52"/>
  <c r="AK91" i="52"/>
  <c r="AK92" i="52"/>
  <c r="AK93" i="52"/>
  <c r="AK94" i="52"/>
  <c r="AK95" i="52"/>
  <c r="AK96" i="52"/>
  <c r="AK97" i="52"/>
  <c r="AK232" i="52"/>
  <c r="AK121" i="52"/>
  <c r="AK122" i="52"/>
  <c r="AK133" i="52"/>
  <c r="AK134" i="52"/>
  <c r="AK137" i="52"/>
  <c r="AK138" i="52"/>
  <c r="AK234" i="52"/>
  <c r="AK141" i="52"/>
  <c r="AK143" i="52"/>
  <c r="AK144" i="52"/>
  <c r="AK145" i="52"/>
  <c r="AK24" i="52"/>
  <c r="AH24" i="52"/>
  <c r="AH99" i="52" s="1"/>
  <c r="AD96" i="52"/>
  <c r="V96" i="52"/>
  <c r="W96" i="52"/>
  <c r="X96" i="52"/>
  <c r="AN96" i="52"/>
  <c r="AT96" i="52"/>
  <c r="BF96" i="52"/>
  <c r="Z177" i="52"/>
  <c r="V177" i="52"/>
  <c r="W177" i="52"/>
  <c r="X177" i="52"/>
  <c r="AN177" i="52"/>
  <c r="AT177" i="52"/>
  <c r="BB177" i="52"/>
  <c r="BF177" i="52"/>
  <c r="AK100" i="52" l="1"/>
  <c r="AK151" i="52"/>
  <c r="AM160" i="52"/>
  <c r="AK230" i="52"/>
  <c r="AM178" i="52"/>
  <c r="AM151" i="52"/>
  <c r="AK178" i="52"/>
  <c r="AO177" i="52"/>
  <c r="AW177" i="52" s="1"/>
  <c r="AQ160" i="52"/>
  <c r="AS160" i="52"/>
  <c r="AM99" i="52"/>
  <c r="AS99" i="52"/>
  <c r="AK99" i="52"/>
  <c r="AQ99" i="52"/>
  <c r="AC272" i="52"/>
  <c r="BJ96" i="52"/>
  <c r="BQ153" i="52"/>
  <c r="AW211" i="52"/>
  <c r="AI153" i="52"/>
  <c r="AW98" i="52"/>
  <c r="AV177" i="52"/>
  <c r="AR283" i="52"/>
  <c r="U283" i="52"/>
  <c r="BI283" i="52"/>
  <c r="P283" i="52"/>
  <c r="Y50" i="52"/>
  <c r="AC50" i="52"/>
  <c r="AD50" i="52"/>
  <c r="AV96" i="52"/>
  <c r="AW101" i="52"/>
  <c r="Z50" i="52"/>
  <c r="AD272" i="52"/>
  <c r="BJ272" i="52"/>
  <c r="AV272" i="52"/>
  <c r="AA272" i="52"/>
  <c r="Y272" i="52"/>
  <c r="AA96" i="52"/>
  <c r="AU96" i="52"/>
  <c r="BA283" i="52"/>
  <c r="Q283" i="52"/>
  <c r="T283" i="52"/>
  <c r="BD283" i="52"/>
  <c r="AB177" i="52"/>
  <c r="BM283" i="52"/>
  <c r="BG96" i="52"/>
  <c r="AD177" i="52"/>
  <c r="AU272" i="52"/>
  <c r="AZ283" i="52"/>
  <c r="Z272" i="52"/>
  <c r="BG177" i="52"/>
  <c r="AO50" i="52"/>
  <c r="BJ177" i="52"/>
  <c r="AC177" i="52"/>
  <c r="AA177" i="52"/>
  <c r="BJ50" i="52"/>
  <c r="AA50" i="52"/>
  <c r="AO96" i="52"/>
  <c r="AO272" i="52"/>
  <c r="BG272" i="52"/>
  <c r="AE211" i="52"/>
  <c r="AF211" i="52" s="1"/>
  <c r="BG50" i="52"/>
  <c r="AS151" i="52"/>
  <c r="AQ178" i="52"/>
  <c r="AS178" i="52"/>
  <c r="AQ151" i="52"/>
  <c r="AE101" i="52"/>
  <c r="AE98" i="52"/>
  <c r="AX283" i="52"/>
  <c r="R283" i="52"/>
  <c r="AP283" i="52"/>
  <c r="BC283" i="52"/>
  <c r="AY283" i="52"/>
  <c r="S283" i="52"/>
  <c r="Y177" i="52"/>
  <c r="AB96" i="52"/>
  <c r="Y96" i="52"/>
  <c r="AC96" i="52"/>
  <c r="Z96" i="52"/>
  <c r="AU50" i="52"/>
  <c r="AV50" i="52"/>
  <c r="BF133" i="52"/>
  <c r="AT133" i="52"/>
  <c r="AS133" i="52"/>
  <c r="AQ133" i="52"/>
  <c r="AN133" i="52"/>
  <c r="AM133" i="52"/>
  <c r="AO133" i="52" s="1"/>
  <c r="X133" i="52"/>
  <c r="W133" i="52"/>
  <c r="V133" i="52"/>
  <c r="BF121" i="52"/>
  <c r="BB121" i="52"/>
  <c r="AT121" i="52"/>
  <c r="AS121" i="52"/>
  <c r="AQ121" i="52"/>
  <c r="AN121" i="52"/>
  <c r="AM121" i="52"/>
  <c r="X121" i="52"/>
  <c r="W121" i="52"/>
  <c r="V121" i="52"/>
  <c r="BK133" i="52" l="1"/>
  <c r="BG121" i="52"/>
  <c r="BU153" i="52"/>
  <c r="BV153" i="52" s="1"/>
  <c r="AW272" i="52"/>
  <c r="BH211" i="52"/>
  <c r="AE272" i="52"/>
  <c r="AF272" i="52" s="1"/>
  <c r="AW96" i="52"/>
  <c r="AE50" i="52"/>
  <c r="AF50" i="52" s="1"/>
  <c r="AW50" i="52"/>
  <c r="AE96" i="52"/>
  <c r="AF96" i="52" s="1"/>
  <c r="BH96" i="52" s="1"/>
  <c r="AE177" i="52"/>
  <c r="AF177" i="52" s="1"/>
  <c r="AD133" i="52"/>
  <c r="AA133" i="52"/>
  <c r="Z133" i="52"/>
  <c r="AB133" i="52"/>
  <c r="Y133" i="52"/>
  <c r="AC133" i="52"/>
  <c r="AC121" i="52"/>
  <c r="AB121" i="52"/>
  <c r="AA121" i="52"/>
  <c r="Z121" i="52"/>
  <c r="AD121" i="52"/>
  <c r="Y121" i="52"/>
  <c r="AV121" i="52"/>
  <c r="AF98" i="52"/>
  <c r="BH98" i="52" s="1"/>
  <c r="BQ98" i="52" s="1"/>
  <c r="AF101" i="52"/>
  <c r="AU133" i="52"/>
  <c r="AW133" i="52" s="1"/>
  <c r="AV133" i="52"/>
  <c r="AU121" i="52"/>
  <c r="BG133" i="52"/>
  <c r="BH133" i="52" s="1"/>
  <c r="BJ133" i="52"/>
  <c r="AO121" i="52"/>
  <c r="BF210" i="52"/>
  <c r="BB178" i="52"/>
  <c r="AT210" i="52"/>
  <c r="AN210" i="52"/>
  <c r="X210" i="52"/>
  <c r="W210" i="52"/>
  <c r="V210" i="52"/>
  <c r="BP207" i="52"/>
  <c r="BF207" i="52"/>
  <c r="AT207" i="52"/>
  <c r="AN207" i="52"/>
  <c r="X207" i="52"/>
  <c r="W207" i="52"/>
  <c r="V207" i="52"/>
  <c r="BP206" i="52"/>
  <c r="BF206" i="52"/>
  <c r="AT206" i="52"/>
  <c r="AN206" i="52"/>
  <c r="X206" i="52"/>
  <c r="W206" i="52"/>
  <c r="V206" i="52"/>
  <c r="BP228" i="52"/>
  <c r="BF228" i="52"/>
  <c r="AT228" i="52"/>
  <c r="AN228" i="52"/>
  <c r="X228" i="52"/>
  <c r="W228" i="52"/>
  <c r="V228" i="52"/>
  <c r="BP204" i="52"/>
  <c r="BF204" i="52"/>
  <c r="AT204" i="52"/>
  <c r="AN204" i="52"/>
  <c r="X204" i="52"/>
  <c r="W204" i="52"/>
  <c r="V204" i="52"/>
  <c r="BP203" i="52"/>
  <c r="BF203" i="52"/>
  <c r="AT203" i="52"/>
  <c r="AN203" i="52"/>
  <c r="X203" i="52"/>
  <c r="W203" i="52"/>
  <c r="V203" i="52"/>
  <c r="BP202" i="52"/>
  <c r="BF202" i="52"/>
  <c r="AT202" i="52"/>
  <c r="AV202" i="52" s="1"/>
  <c r="X202" i="52"/>
  <c r="W202" i="52"/>
  <c r="V202" i="52"/>
  <c r="BP201" i="52"/>
  <c r="BF201" i="52"/>
  <c r="AT201" i="52"/>
  <c r="X201" i="52"/>
  <c r="W201" i="52"/>
  <c r="V201" i="52"/>
  <c r="BP200" i="52"/>
  <c r="BF200" i="52"/>
  <c r="AT200" i="52"/>
  <c r="X200" i="52"/>
  <c r="W200" i="52"/>
  <c r="V200" i="52"/>
  <c r="BP199" i="52"/>
  <c r="BF199" i="52"/>
  <c r="AT199" i="52"/>
  <c r="AN199" i="52"/>
  <c r="X199" i="52"/>
  <c r="W199" i="52"/>
  <c r="V199" i="52"/>
  <c r="BP198" i="52"/>
  <c r="BF198" i="52"/>
  <c r="AT198" i="52"/>
  <c r="AN198" i="52"/>
  <c r="X198" i="52"/>
  <c r="W198" i="52"/>
  <c r="V198" i="52"/>
  <c r="BP197" i="52"/>
  <c r="BF197" i="52"/>
  <c r="AT197" i="52"/>
  <c r="AN197" i="52"/>
  <c r="X197" i="52"/>
  <c r="W197" i="52"/>
  <c r="V197" i="52"/>
  <c r="BP196" i="52"/>
  <c r="BF196" i="52"/>
  <c r="AT196" i="52"/>
  <c r="AN196" i="52"/>
  <c r="X196" i="52"/>
  <c r="W196" i="52"/>
  <c r="V196" i="52"/>
  <c r="BP195" i="52"/>
  <c r="BF195" i="52"/>
  <c r="AT195" i="52"/>
  <c r="AN195" i="52"/>
  <c r="X195" i="52"/>
  <c r="W195" i="52"/>
  <c r="V195" i="52"/>
  <c r="BP194" i="52"/>
  <c r="BF194" i="52"/>
  <c r="AT194" i="52"/>
  <c r="AN194" i="52"/>
  <c r="X194" i="52"/>
  <c r="W194" i="52"/>
  <c r="V194" i="52"/>
  <c r="BP193" i="52"/>
  <c r="BF193" i="52"/>
  <c r="AT193" i="52"/>
  <c r="AN193" i="52"/>
  <c r="X193" i="52"/>
  <c r="W193" i="52"/>
  <c r="V193" i="52"/>
  <c r="BP192" i="52"/>
  <c r="BF192" i="52"/>
  <c r="AT192" i="52"/>
  <c r="AN192" i="52"/>
  <c r="X192" i="52"/>
  <c r="W192" i="52"/>
  <c r="V192" i="52"/>
  <c r="BP191" i="52"/>
  <c r="BF191" i="52"/>
  <c r="AT191" i="52"/>
  <c r="AN191" i="52"/>
  <c r="X191" i="52"/>
  <c r="W191" i="52"/>
  <c r="V191" i="52"/>
  <c r="BP190" i="52"/>
  <c r="BF190" i="52"/>
  <c r="AT190" i="52"/>
  <c r="AN190" i="52"/>
  <c r="X190" i="52"/>
  <c r="W190" i="52"/>
  <c r="V190" i="52"/>
  <c r="BP189" i="52"/>
  <c r="BF189" i="52"/>
  <c r="AT189" i="52"/>
  <c r="AN189" i="52"/>
  <c r="X189" i="52"/>
  <c r="W189" i="52"/>
  <c r="V189" i="52"/>
  <c r="BP188" i="52"/>
  <c r="BF188" i="52"/>
  <c r="AT188" i="52"/>
  <c r="AN188" i="52"/>
  <c r="X188" i="52"/>
  <c r="W188" i="52"/>
  <c r="V188" i="52"/>
  <c r="BP187" i="52"/>
  <c r="BF187" i="52"/>
  <c r="AT187" i="52"/>
  <c r="X187" i="52"/>
  <c r="W187" i="52"/>
  <c r="V187" i="52"/>
  <c r="BP186" i="52"/>
  <c r="BF186" i="52"/>
  <c r="AT186" i="52"/>
  <c r="AN186" i="52"/>
  <c r="X186" i="52"/>
  <c r="W186" i="52"/>
  <c r="V186" i="52"/>
  <c r="BP220" i="52"/>
  <c r="BF220" i="52"/>
  <c r="AT220" i="52"/>
  <c r="AV220" i="52" s="1"/>
  <c r="X220" i="52"/>
  <c r="W220" i="52"/>
  <c r="V220" i="52"/>
  <c r="BP185" i="52"/>
  <c r="BF185" i="52"/>
  <c r="AT185" i="52"/>
  <c r="AN185" i="52"/>
  <c r="X185" i="52"/>
  <c r="W185" i="52"/>
  <c r="V185" i="52"/>
  <c r="BP219" i="52"/>
  <c r="BF219" i="52"/>
  <c r="BE219" i="52"/>
  <c r="BE178" i="52" s="1"/>
  <c r="AT219" i="52"/>
  <c r="AN219" i="52"/>
  <c r="X219" i="52"/>
  <c r="W219" i="52"/>
  <c r="V219" i="52"/>
  <c r="BP184" i="52"/>
  <c r="BF184" i="52"/>
  <c r="AT184" i="52"/>
  <c r="AV184" i="52" s="1"/>
  <c r="X184" i="52"/>
  <c r="W184" i="52"/>
  <c r="V184" i="52"/>
  <c r="BP183" i="52"/>
  <c r="BF183" i="52"/>
  <c r="AT183" i="52"/>
  <c r="AN183" i="52"/>
  <c r="X183" i="52"/>
  <c r="W183" i="52"/>
  <c r="V183" i="52"/>
  <c r="BP218" i="52"/>
  <c r="BF218" i="52"/>
  <c r="AT218" i="52"/>
  <c r="AN218" i="52"/>
  <c r="X218" i="52"/>
  <c r="W218" i="52"/>
  <c r="V218" i="52"/>
  <c r="BP225" i="52"/>
  <c r="BF225" i="52"/>
  <c r="AT225" i="52"/>
  <c r="AN225" i="52"/>
  <c r="X225" i="52"/>
  <c r="W225" i="52"/>
  <c r="V225" i="52"/>
  <c r="BP180" i="52"/>
  <c r="BF180" i="52"/>
  <c r="AT180" i="52"/>
  <c r="AN180" i="52"/>
  <c r="X180" i="52"/>
  <c r="W180" i="52"/>
  <c r="V180" i="52"/>
  <c r="BP179" i="52"/>
  <c r="BF179" i="52"/>
  <c r="AT179" i="52"/>
  <c r="AN179" i="52"/>
  <c r="X179" i="52"/>
  <c r="W179" i="52"/>
  <c r="V179" i="52"/>
  <c r="BG210" i="52" l="1"/>
  <c r="BG193" i="52"/>
  <c r="BG192" i="52"/>
  <c r="BG191" i="52"/>
  <c r="BQ96" i="52"/>
  <c r="BH101" i="52"/>
  <c r="BS101" i="52" s="1"/>
  <c r="BH121" i="52"/>
  <c r="AN178" i="52"/>
  <c r="BK190" i="52"/>
  <c r="BK191" i="52"/>
  <c r="BK192" i="52"/>
  <c r="BK193" i="52"/>
  <c r="BK203" i="52"/>
  <c r="BK228" i="52"/>
  <c r="BK207" i="52"/>
  <c r="BK210" i="52"/>
  <c r="BK219" i="52"/>
  <c r="BK186" i="52"/>
  <c r="BK187" i="52"/>
  <c r="AG272" i="52"/>
  <c r="BK225" i="52"/>
  <c r="BK183" i="52"/>
  <c r="BK184" i="52"/>
  <c r="BK185" i="52"/>
  <c r="BK220" i="52"/>
  <c r="BK201" i="52"/>
  <c r="BK194" i="52"/>
  <c r="BK195" i="52"/>
  <c r="BK196" i="52"/>
  <c r="BK197" i="52"/>
  <c r="BK198" i="52"/>
  <c r="BK199" i="52"/>
  <c r="BK200" i="52"/>
  <c r="BT211" i="52"/>
  <c r="AG211" i="52"/>
  <c r="BR211" i="52" s="1"/>
  <c r="BH272" i="52"/>
  <c r="BS272" i="52" s="1"/>
  <c r="AG101" i="52"/>
  <c r="AG98" i="52"/>
  <c r="BR98" i="52" s="1"/>
  <c r="BS96" i="52"/>
  <c r="BT177" i="52"/>
  <c r="BH177" i="52"/>
  <c r="BS177" i="52" s="1"/>
  <c r="BR177" i="52"/>
  <c r="BT98" i="52"/>
  <c r="X178" i="52"/>
  <c r="BF178" i="52"/>
  <c r="BS98" i="52"/>
  <c r="AC179" i="52"/>
  <c r="AB179" i="52"/>
  <c r="Y179" i="52"/>
  <c r="Z179" i="52"/>
  <c r="AA179" i="52"/>
  <c r="AD179" i="52"/>
  <c r="AC201" i="52"/>
  <c r="AB201" i="52"/>
  <c r="Y201" i="52"/>
  <c r="AD201" i="52"/>
  <c r="AA201" i="52"/>
  <c r="Z201" i="52"/>
  <c r="BP178" i="52"/>
  <c r="AA218" i="52"/>
  <c r="AD218" i="52"/>
  <c r="Z218" i="52"/>
  <c r="AB218" i="52"/>
  <c r="AC218" i="52"/>
  <c r="Y218" i="52"/>
  <c r="AB200" i="52"/>
  <c r="AA200" i="52"/>
  <c r="AC200" i="52"/>
  <c r="Z200" i="52"/>
  <c r="AD200" i="52"/>
  <c r="Y200" i="52"/>
  <c r="AC206" i="52"/>
  <c r="AB206" i="52"/>
  <c r="Y206" i="52"/>
  <c r="AD206" i="52"/>
  <c r="AA206" i="52"/>
  <c r="Z206" i="52"/>
  <c r="AC192" i="52"/>
  <c r="AB192" i="52"/>
  <c r="Y192" i="52"/>
  <c r="Z192" i="52"/>
  <c r="AA192" i="52"/>
  <c r="AD192" i="52"/>
  <c r="BJ184" i="52"/>
  <c r="AC184" i="52"/>
  <c r="AB184" i="52"/>
  <c r="Y184" i="52"/>
  <c r="Z184" i="52"/>
  <c r="AA184" i="52"/>
  <c r="AD184" i="52"/>
  <c r="AD219" i="52"/>
  <c r="Z219" i="52"/>
  <c r="AC219" i="52"/>
  <c r="AB219" i="52"/>
  <c r="AA219" i="52"/>
  <c r="Y219" i="52"/>
  <c r="AB220" i="52"/>
  <c r="Y220" i="52"/>
  <c r="AA220" i="52"/>
  <c r="AD220" i="52"/>
  <c r="AC220" i="52"/>
  <c r="Z220" i="52"/>
  <c r="AD186" i="52"/>
  <c r="Z186" i="52"/>
  <c r="AC186" i="52"/>
  <c r="Y186" i="52"/>
  <c r="AB186" i="52"/>
  <c r="AA186" i="52"/>
  <c r="BJ193" i="52"/>
  <c r="AD193" i="52"/>
  <c r="Z193" i="52"/>
  <c r="AC193" i="52"/>
  <c r="AB193" i="52"/>
  <c r="AA193" i="52"/>
  <c r="Y193" i="52"/>
  <c r="AA204" i="52"/>
  <c r="AD204" i="52"/>
  <c r="Z204" i="52"/>
  <c r="AC204" i="52"/>
  <c r="Y204" i="52"/>
  <c r="AB204" i="52"/>
  <c r="BS211" i="52"/>
  <c r="BQ211" i="52"/>
  <c r="AA185" i="52"/>
  <c r="AD185" i="52"/>
  <c r="Z185" i="52"/>
  <c r="Y185" i="52"/>
  <c r="AC185" i="52"/>
  <c r="AB185" i="52"/>
  <c r="AC195" i="52"/>
  <c r="AB195" i="52"/>
  <c r="Y195" i="52"/>
  <c r="AD195" i="52"/>
  <c r="AA195" i="52"/>
  <c r="Z195" i="52"/>
  <c r="AB183" i="52"/>
  <c r="Y183" i="52"/>
  <c r="AA183" i="52"/>
  <c r="AC183" i="52"/>
  <c r="Z183" i="52"/>
  <c r="AD183" i="52"/>
  <c r="BJ189" i="52"/>
  <c r="AD189" i="52"/>
  <c r="Z189" i="52"/>
  <c r="AC189" i="52"/>
  <c r="AA189" i="52"/>
  <c r="Y189" i="52"/>
  <c r="AB189" i="52"/>
  <c r="AD197" i="52"/>
  <c r="Z197" i="52"/>
  <c r="AC197" i="52"/>
  <c r="AB197" i="52"/>
  <c r="Y197" i="52"/>
  <c r="AA197" i="52"/>
  <c r="AD203" i="52"/>
  <c r="Z203" i="52"/>
  <c r="AC203" i="52"/>
  <c r="AA203" i="52"/>
  <c r="Y203" i="52"/>
  <c r="AB203" i="52"/>
  <c r="V178" i="52"/>
  <c r="W178" i="52"/>
  <c r="AT178" i="52"/>
  <c r="AA187" i="52"/>
  <c r="AD187" i="52"/>
  <c r="Z187" i="52"/>
  <c r="AB187" i="52"/>
  <c r="Y187" i="52"/>
  <c r="AC187" i="52"/>
  <c r="AB188" i="52"/>
  <c r="Y188" i="52"/>
  <c r="AA188" i="52"/>
  <c r="AC188" i="52"/>
  <c r="Z188" i="52"/>
  <c r="AD188" i="52"/>
  <c r="AB194" i="52"/>
  <c r="Y194" i="52"/>
  <c r="AA194" i="52"/>
  <c r="AC194" i="52"/>
  <c r="Z194" i="52"/>
  <c r="AD194" i="52"/>
  <c r="AB196" i="52"/>
  <c r="AA196" i="52"/>
  <c r="AD196" i="52"/>
  <c r="Y196" i="52"/>
  <c r="Z196" i="52"/>
  <c r="AC196" i="52"/>
  <c r="AA199" i="52"/>
  <c r="AD199" i="52"/>
  <c r="Z199" i="52"/>
  <c r="AC199" i="52"/>
  <c r="AB199" i="52"/>
  <c r="Y199" i="52"/>
  <c r="AB228" i="52"/>
  <c r="AA228" i="52"/>
  <c r="AD228" i="52"/>
  <c r="AC228" i="52"/>
  <c r="Y228" i="52"/>
  <c r="Z228" i="52"/>
  <c r="AD210" i="52"/>
  <c r="Z210" i="52"/>
  <c r="AC210" i="52"/>
  <c r="AB210" i="52"/>
  <c r="Y210" i="52"/>
  <c r="AA210" i="52"/>
  <c r="AG96" i="52"/>
  <c r="AI96" i="52" s="1"/>
  <c r="BT101" i="52"/>
  <c r="BT50" i="52"/>
  <c r="BH50" i="52"/>
  <c r="BQ50" i="52" s="1"/>
  <c r="AG50" i="52"/>
  <c r="AC207" i="52"/>
  <c r="AA207" i="52"/>
  <c r="AD207" i="52"/>
  <c r="Z207" i="52"/>
  <c r="Y207" i="52"/>
  <c r="AB207" i="52"/>
  <c r="AC202" i="52"/>
  <c r="AD202" i="52"/>
  <c r="AB202" i="52"/>
  <c r="Y202" i="52"/>
  <c r="Z202" i="52"/>
  <c r="AA202" i="52"/>
  <c r="BJ198" i="52"/>
  <c r="AD198" i="52"/>
  <c r="Z198" i="52"/>
  <c r="AA198" i="52"/>
  <c r="AC198" i="52"/>
  <c r="AB198" i="52"/>
  <c r="Y198" i="52"/>
  <c r="AD191" i="52"/>
  <c r="Z191" i="52"/>
  <c r="Y191" i="52"/>
  <c r="AC191" i="52"/>
  <c r="AA191" i="52"/>
  <c r="AB191" i="52"/>
  <c r="AD190" i="52"/>
  <c r="AC190" i="52"/>
  <c r="AB190" i="52"/>
  <c r="AA190" i="52"/>
  <c r="Z190" i="52"/>
  <c r="Y190" i="52"/>
  <c r="BJ225" i="52"/>
  <c r="Y225" i="52"/>
  <c r="AC225" i="52"/>
  <c r="AD225" i="52"/>
  <c r="AB225" i="52"/>
  <c r="Z225" i="52"/>
  <c r="AA225" i="52"/>
  <c r="BJ180" i="52"/>
  <c r="AA180" i="52"/>
  <c r="Z180" i="52"/>
  <c r="AB180" i="52"/>
  <c r="AD180" i="52"/>
  <c r="Y180" i="52"/>
  <c r="AC180" i="52"/>
  <c r="AW121" i="52"/>
  <c r="BS133" i="52"/>
  <c r="AE133" i="52"/>
  <c r="AE121" i="52"/>
  <c r="AO210" i="52"/>
  <c r="AV210" i="52"/>
  <c r="AU210" i="52"/>
  <c r="AU198" i="52"/>
  <c r="AO228" i="52"/>
  <c r="AO225" i="52"/>
  <c r="AU184" i="52"/>
  <c r="AO184" i="52"/>
  <c r="AU190" i="52"/>
  <c r="AO179" i="52"/>
  <c r="AU180" i="52"/>
  <c r="AO194" i="52"/>
  <c r="AU196" i="52"/>
  <c r="AO193" i="52"/>
  <c r="AV228" i="52"/>
  <c r="AO188" i="52"/>
  <c r="AO191" i="52"/>
  <c r="AU197" i="52"/>
  <c r="AU203" i="52"/>
  <c r="AV189" i="52"/>
  <c r="AV193" i="52"/>
  <c r="AV194" i="52"/>
  <c r="AV201" i="52"/>
  <c r="AO207" i="52"/>
  <c r="AV190" i="52"/>
  <c r="AU225" i="52"/>
  <c r="AU183" i="52"/>
  <c r="AV188" i="52"/>
  <c r="AU194" i="52"/>
  <c r="AU228" i="52"/>
  <c r="AV180" i="52"/>
  <c r="AU185" i="52"/>
  <c r="AU220" i="52"/>
  <c r="AU189" i="52"/>
  <c r="AO197" i="52"/>
  <c r="AV198" i="52"/>
  <c r="BJ219" i="52"/>
  <c r="AO190" i="52"/>
  <c r="BG194" i="52"/>
  <c r="BG179" i="52"/>
  <c r="AV183" i="52"/>
  <c r="BG220" i="52"/>
  <c r="AU188" i="52"/>
  <c r="AU193" i="52"/>
  <c r="AV197" i="52"/>
  <c r="AO198" i="52"/>
  <c r="AU200" i="52"/>
  <c r="BG202" i="52"/>
  <c r="AO202" i="52"/>
  <c r="AV196" i="52"/>
  <c r="AU199" i="52"/>
  <c r="AV200" i="52"/>
  <c r="AV203" i="52"/>
  <c r="AV204" i="52"/>
  <c r="AO218" i="52"/>
  <c r="AO185" i="52"/>
  <c r="AU186" i="52"/>
  <c r="AV179" i="52"/>
  <c r="AV219" i="52"/>
  <c r="AO186" i="52"/>
  <c r="AO199" i="52"/>
  <c r="AU201" i="52"/>
  <c r="AU179" i="52"/>
  <c r="AU219" i="52"/>
  <c r="AO220" i="52"/>
  <c r="AV186" i="52"/>
  <c r="AO189" i="52"/>
  <c r="AV191" i="52"/>
  <c r="BJ196" i="52"/>
  <c r="AV199" i="52"/>
  <c r="BG200" i="52"/>
  <c r="AO203" i="52"/>
  <c r="BG204" i="52"/>
  <c r="AO204" i="52"/>
  <c r="AU206" i="52"/>
  <c r="AV207" i="52"/>
  <c r="AV218" i="52"/>
  <c r="AV185" i="52"/>
  <c r="BG180" i="52"/>
  <c r="BG225" i="52"/>
  <c r="BG183" i="52"/>
  <c r="BG184" i="52"/>
  <c r="AO219" i="52"/>
  <c r="BG186" i="52"/>
  <c r="BJ190" i="52"/>
  <c r="AO180" i="52"/>
  <c r="BG218" i="52"/>
  <c r="AU218" i="52"/>
  <c r="BJ197" i="52"/>
  <c r="AU187" i="52"/>
  <c r="BG188" i="52"/>
  <c r="BG189" i="52"/>
  <c r="BG196" i="52"/>
  <c r="BG197" i="52"/>
  <c r="BJ201" i="52"/>
  <c r="AU204" i="52"/>
  <c r="BG228" i="52"/>
  <c r="AO206" i="52"/>
  <c r="BG207" i="52"/>
  <c r="AO187" i="52"/>
  <c r="AU191" i="52"/>
  <c r="AU192" i="52"/>
  <c r="BG195" i="52"/>
  <c r="AU195" i="52"/>
  <c r="AO196" i="52"/>
  <c r="BG199" i="52"/>
  <c r="AU202" i="52"/>
  <c r="BG206" i="52"/>
  <c r="BJ183" i="52"/>
  <c r="BJ185" i="52"/>
  <c r="BG185" i="52"/>
  <c r="AO183" i="52"/>
  <c r="BG219" i="52"/>
  <c r="BG190" i="52"/>
  <c r="BG198" i="52"/>
  <c r="BJ218" i="52"/>
  <c r="BG187" i="52"/>
  <c r="AV192" i="52"/>
  <c r="AV195" i="52"/>
  <c r="BJ195" i="52"/>
  <c r="BJ207" i="52"/>
  <c r="BJ179" i="52"/>
  <c r="BJ191" i="52"/>
  <c r="AO192" i="52"/>
  <c r="BJ192" i="52"/>
  <c r="AO195" i="52"/>
  <c r="BJ200" i="52"/>
  <c r="AV206" i="52"/>
  <c r="BJ199" i="52"/>
  <c r="BG201" i="52"/>
  <c r="BJ210" i="52"/>
  <c r="BG203" i="52"/>
  <c r="AU207" i="52"/>
  <c r="BP259" i="52"/>
  <c r="BF259" i="52"/>
  <c r="AT259" i="52"/>
  <c r="AN259" i="52"/>
  <c r="X259" i="52"/>
  <c r="W259" i="52"/>
  <c r="V259" i="52"/>
  <c r="BP254" i="52"/>
  <c r="BF254" i="52"/>
  <c r="AT254" i="52"/>
  <c r="AV254" i="52" s="1"/>
  <c r="X254" i="52"/>
  <c r="W254" i="52"/>
  <c r="V254" i="52"/>
  <c r="BP239" i="52"/>
  <c r="BF239" i="52"/>
  <c r="AT239" i="52"/>
  <c r="AN239" i="52"/>
  <c r="X239" i="52"/>
  <c r="W239" i="52"/>
  <c r="V239" i="52"/>
  <c r="BP253" i="52"/>
  <c r="BF253" i="52"/>
  <c r="AT253" i="52"/>
  <c r="AN253" i="52"/>
  <c r="X253" i="52"/>
  <c r="W253" i="52"/>
  <c r="V253" i="52"/>
  <c r="BP260" i="52"/>
  <c r="BF260" i="52"/>
  <c r="AT260" i="52"/>
  <c r="AN260" i="52"/>
  <c r="X260" i="52"/>
  <c r="W260" i="52"/>
  <c r="V260" i="52"/>
  <c r="BP271" i="52"/>
  <c r="BF271" i="52"/>
  <c r="AT271" i="52"/>
  <c r="AN271" i="52"/>
  <c r="X271" i="52"/>
  <c r="W271" i="52"/>
  <c r="V271" i="52"/>
  <c r="BP270" i="52"/>
  <c r="BF270" i="52"/>
  <c r="AT270" i="52"/>
  <c r="AN270" i="52"/>
  <c r="X270" i="52"/>
  <c r="W270" i="52"/>
  <c r="V270" i="52"/>
  <c r="BP269" i="52"/>
  <c r="BF269" i="52"/>
  <c r="AT269" i="52"/>
  <c r="AN269" i="52"/>
  <c r="X269" i="52"/>
  <c r="W269" i="52"/>
  <c r="V269" i="52"/>
  <c r="BP268" i="52"/>
  <c r="BF268" i="52"/>
  <c r="AT268" i="52"/>
  <c r="AN268" i="52"/>
  <c r="X268" i="52"/>
  <c r="W268" i="52"/>
  <c r="V268" i="52"/>
  <c r="BP267" i="52"/>
  <c r="BF267" i="52"/>
  <c r="AT267" i="52"/>
  <c r="AN267" i="52"/>
  <c r="X267" i="52"/>
  <c r="W267" i="52"/>
  <c r="V267" i="52"/>
  <c r="BP266" i="52"/>
  <c r="BF266" i="52"/>
  <c r="AT266" i="52"/>
  <c r="AN266" i="52"/>
  <c r="X266" i="52"/>
  <c r="W266" i="52"/>
  <c r="V266" i="52"/>
  <c r="BP264" i="52"/>
  <c r="BF264" i="52"/>
  <c r="AT264" i="52"/>
  <c r="AN264" i="52"/>
  <c r="X264" i="52"/>
  <c r="W264" i="52"/>
  <c r="V264" i="52"/>
  <c r="BP250" i="52"/>
  <c r="BF250" i="52"/>
  <c r="AT250" i="52"/>
  <c r="AN250" i="52"/>
  <c r="X250" i="52"/>
  <c r="W250" i="52"/>
  <c r="V250" i="52"/>
  <c r="BP248" i="52"/>
  <c r="BF248" i="52"/>
  <c r="AT248" i="52"/>
  <c r="AN248" i="52"/>
  <c r="X248" i="52"/>
  <c r="W248" i="52"/>
  <c r="V248" i="52"/>
  <c r="BF149" i="52"/>
  <c r="AT149" i="52"/>
  <c r="AV149" i="52" s="1"/>
  <c r="AS149" i="52"/>
  <c r="AQ149" i="52"/>
  <c r="AM149" i="52"/>
  <c r="X149" i="52"/>
  <c r="W149" i="52"/>
  <c r="V149" i="52"/>
  <c r="BF148" i="52"/>
  <c r="AT148" i="52"/>
  <c r="AS148" i="52"/>
  <c r="AQ148" i="52"/>
  <c r="AN148" i="52"/>
  <c r="AM148" i="52"/>
  <c r="X148" i="52"/>
  <c r="W148" i="52"/>
  <c r="V148" i="52"/>
  <c r="BP247" i="52"/>
  <c r="BF247" i="52"/>
  <c r="AT247" i="52"/>
  <c r="AV247" i="52" s="1"/>
  <c r="X247" i="52"/>
  <c r="W247" i="52"/>
  <c r="V247" i="52"/>
  <c r="BQ101" i="52" l="1"/>
  <c r="BR101" i="52"/>
  <c r="BK259" i="52"/>
  <c r="BK248" i="52"/>
  <c r="BK250" i="52"/>
  <c r="BK268" i="52"/>
  <c r="BK253" i="52"/>
  <c r="BK239" i="52"/>
  <c r="AF121" i="52"/>
  <c r="BT272" i="52"/>
  <c r="BQ272" i="52"/>
  <c r="AI211" i="52"/>
  <c r="BU211" i="52" s="1"/>
  <c r="BV211" i="52" s="1"/>
  <c r="AI101" i="52"/>
  <c r="AI98" i="52"/>
  <c r="BU98" i="52" s="1"/>
  <c r="BV98" i="52" s="1"/>
  <c r="AI177" i="52"/>
  <c r="BR272" i="52"/>
  <c r="AI272" i="52"/>
  <c r="BQ177" i="52"/>
  <c r="AW210" i="52"/>
  <c r="BS121" i="52"/>
  <c r="BT96" i="52"/>
  <c r="BR96" i="52"/>
  <c r="Y248" i="52"/>
  <c r="AB248" i="52"/>
  <c r="Z248" i="52"/>
  <c r="AC248" i="52"/>
  <c r="AD248" i="52"/>
  <c r="AA248" i="52"/>
  <c r="AC270" i="52"/>
  <c r="AA270" i="52"/>
  <c r="AD270" i="52"/>
  <c r="Z270" i="52"/>
  <c r="AB270" i="52"/>
  <c r="Y270" i="52"/>
  <c r="AC253" i="52"/>
  <c r="AA253" i="52"/>
  <c r="AD253" i="52"/>
  <c r="Z253" i="52"/>
  <c r="AB253" i="52"/>
  <c r="Y253" i="52"/>
  <c r="BJ148" i="52"/>
  <c r="AB148" i="52"/>
  <c r="Y148" i="52"/>
  <c r="AC148" i="52"/>
  <c r="AD148" i="52"/>
  <c r="AA148" i="52"/>
  <c r="Z148" i="52"/>
  <c r="AB250" i="52"/>
  <c r="Z250" i="52"/>
  <c r="AC250" i="52"/>
  <c r="AA250" i="52"/>
  <c r="Y250" i="52"/>
  <c r="AD250" i="52"/>
  <c r="AD271" i="52"/>
  <c r="Y271" i="52"/>
  <c r="AB271" i="52"/>
  <c r="AA271" i="52"/>
  <c r="Z271" i="52"/>
  <c r="AC271" i="52"/>
  <c r="AD264" i="52"/>
  <c r="Y264" i="52"/>
  <c r="AB264" i="52"/>
  <c r="AA264" i="52"/>
  <c r="AC264" i="52"/>
  <c r="Z264" i="52"/>
  <c r="BJ260" i="52"/>
  <c r="AB260" i="52"/>
  <c r="Z260" i="52"/>
  <c r="AC260" i="52"/>
  <c r="AA260" i="52"/>
  <c r="Y260" i="52"/>
  <c r="AD260" i="52"/>
  <c r="AD254" i="52"/>
  <c r="Y254" i="52"/>
  <c r="AB254" i="52"/>
  <c r="AA254" i="52"/>
  <c r="Z254" i="52"/>
  <c r="AC254" i="52"/>
  <c r="AC149" i="52"/>
  <c r="AD149" i="52"/>
  <c r="Y149" i="52"/>
  <c r="Z149" i="52"/>
  <c r="AA149" i="52"/>
  <c r="AB149" i="52"/>
  <c r="AD239" i="52"/>
  <c r="Y239" i="52"/>
  <c r="AB239" i="52"/>
  <c r="AA239" i="52"/>
  <c r="Z239" i="52"/>
  <c r="AC239" i="52"/>
  <c r="AB269" i="52"/>
  <c r="Z269" i="52"/>
  <c r="AC269" i="52"/>
  <c r="AA269" i="52"/>
  <c r="AD269" i="52"/>
  <c r="Y269" i="52"/>
  <c r="AD178" i="52"/>
  <c r="AV178" i="52"/>
  <c r="BG178" i="52"/>
  <c r="AB178" i="52"/>
  <c r="BK178" i="52"/>
  <c r="AU178" i="52"/>
  <c r="AC178" i="52"/>
  <c r="Z178" i="52"/>
  <c r="BJ178" i="52"/>
  <c r="AO178" i="52"/>
  <c r="Y178" i="52"/>
  <c r="AA178" i="52"/>
  <c r="AI50" i="52"/>
  <c r="BR50" i="52"/>
  <c r="BU96" i="52"/>
  <c r="BV96" i="52" s="1"/>
  <c r="BS50" i="52"/>
  <c r="BJ268" i="52"/>
  <c r="AA268" i="52"/>
  <c r="AD268" i="52"/>
  <c r="AB268" i="52"/>
  <c r="AC268" i="52"/>
  <c r="Y268" i="52"/>
  <c r="Z268" i="52"/>
  <c r="BJ267" i="52"/>
  <c r="AD267" i="52"/>
  <c r="AA267" i="52"/>
  <c r="AB267" i="52"/>
  <c r="Y267" i="52"/>
  <c r="AC267" i="52"/>
  <c r="Z267" i="52"/>
  <c r="BJ266" i="52"/>
  <c r="AC266" i="52"/>
  <c r="AA266" i="52"/>
  <c r="Z266" i="52"/>
  <c r="AD266" i="52"/>
  <c r="Y266" i="52"/>
  <c r="AB266" i="52"/>
  <c r="BJ259" i="52"/>
  <c r="AB259" i="52"/>
  <c r="AA259" i="52"/>
  <c r="AC259" i="52"/>
  <c r="AD259" i="52"/>
  <c r="Y259" i="52"/>
  <c r="Z259" i="52"/>
  <c r="AB247" i="52"/>
  <c r="Z247" i="52"/>
  <c r="AD247" i="52"/>
  <c r="Y247" i="52"/>
  <c r="AC247" i="52"/>
  <c r="AA247" i="52"/>
  <c r="AF133" i="52"/>
  <c r="AG133" i="52" s="1"/>
  <c r="AI133" i="52" s="1"/>
  <c r="AW201" i="52"/>
  <c r="AW198" i="52"/>
  <c r="AW218" i="52"/>
  <c r="AW204" i="52"/>
  <c r="AW196" i="52"/>
  <c r="AW199" i="52"/>
  <c r="AW184" i="52"/>
  <c r="AW186" i="52"/>
  <c r="AW194" i="52"/>
  <c r="AW197" i="52"/>
  <c r="AW195" i="52"/>
  <c r="AW192" i="52"/>
  <c r="AW191" i="52"/>
  <c r="AW206" i="52"/>
  <c r="AW228" i="52"/>
  <c r="AW225" i="52"/>
  <c r="AW187" i="52"/>
  <c r="AW188" i="52"/>
  <c r="AW189" i="52"/>
  <c r="AW180" i="52"/>
  <c r="AW219" i="52"/>
  <c r="AW193" i="52"/>
  <c r="AW179" i="52"/>
  <c r="AW203" i="52"/>
  <c r="AW190" i="52"/>
  <c r="AW202" i="52"/>
  <c r="AW200" i="52"/>
  <c r="AW185" i="52"/>
  <c r="AW220" i="52"/>
  <c r="AW183" i="52"/>
  <c r="AE188" i="52"/>
  <c r="AW207" i="52"/>
  <c r="AE183" i="52"/>
  <c r="AE191" i="52"/>
  <c r="AE199" i="52"/>
  <c r="AE179" i="52"/>
  <c r="AE203" i="52"/>
  <c r="AE187" i="52"/>
  <c r="AE207" i="52"/>
  <c r="AE201" i="52"/>
  <c r="AE193" i="52"/>
  <c r="AE225" i="52"/>
  <c r="AF225" i="52" s="1"/>
  <c r="AE228" i="52"/>
  <c r="AF228" i="52" s="1"/>
  <c r="AE204" i="52"/>
  <c r="AE196" i="52"/>
  <c r="AE198" i="52"/>
  <c r="AE200" i="52"/>
  <c r="AE194" i="52"/>
  <c r="AE186" i="52"/>
  <c r="AE184" i="52"/>
  <c r="AE180" i="52"/>
  <c r="AE218" i="52"/>
  <c r="AF218" i="52" s="1"/>
  <c r="AE195" i="52"/>
  <c r="AE220" i="52"/>
  <c r="AF220" i="52" s="1"/>
  <c r="AE197" i="52"/>
  <c r="AE210" i="52"/>
  <c r="AF210" i="52" s="1"/>
  <c r="AE206" i="52"/>
  <c r="AE202" i="52"/>
  <c r="AE190" i="52"/>
  <c r="AE189" i="52"/>
  <c r="AE219" i="52"/>
  <c r="AF219" i="52" s="1"/>
  <c r="AE192" i="52"/>
  <c r="AE185" i="52"/>
  <c r="AO267" i="52"/>
  <c r="AU270" i="52"/>
  <c r="AU267" i="52"/>
  <c r="AV267" i="52"/>
  <c r="AV271" i="52"/>
  <c r="AU271" i="52"/>
  <c r="AU239" i="52"/>
  <c r="AU253" i="52"/>
  <c r="AO254" i="52"/>
  <c r="AO259" i="52"/>
  <c r="AV259" i="52"/>
  <c r="AU259" i="52"/>
  <c r="BG259" i="52"/>
  <c r="BG254" i="52"/>
  <c r="AV253" i="52"/>
  <c r="AU254" i="52"/>
  <c r="AO264" i="52"/>
  <c r="AV270" i="52"/>
  <c r="BG271" i="52"/>
  <c r="AO260" i="52"/>
  <c r="AO253" i="52"/>
  <c r="AO239" i="52"/>
  <c r="AV264" i="52"/>
  <c r="AO270" i="52"/>
  <c r="AO271" i="52"/>
  <c r="AV239" i="52"/>
  <c r="BG239" i="52"/>
  <c r="BG253" i="52"/>
  <c r="BG266" i="52"/>
  <c r="AV268" i="52"/>
  <c r="AO269" i="52"/>
  <c r="BG260" i="52"/>
  <c r="AU260" i="52"/>
  <c r="AU264" i="52"/>
  <c r="BG267" i="52"/>
  <c r="AO268" i="52"/>
  <c r="AV269" i="52"/>
  <c r="BG270" i="52"/>
  <c r="AV260" i="52"/>
  <c r="BK264" i="52"/>
  <c r="BK260" i="52"/>
  <c r="AO266" i="52"/>
  <c r="AU269" i="52"/>
  <c r="AV266" i="52"/>
  <c r="AU268" i="52"/>
  <c r="BJ271" i="52"/>
  <c r="BG268" i="52"/>
  <c r="BG269" i="52"/>
  <c r="BJ270" i="52"/>
  <c r="BJ269" i="52"/>
  <c r="AU266" i="52"/>
  <c r="AV248" i="52"/>
  <c r="BG250" i="52"/>
  <c r="BG264" i="52"/>
  <c r="BJ264" i="52"/>
  <c r="AO149" i="52"/>
  <c r="AO250" i="52"/>
  <c r="AV250" i="52"/>
  <c r="AU250" i="52"/>
  <c r="AV148" i="52"/>
  <c r="AU149" i="52"/>
  <c r="AO248" i="52"/>
  <c r="AU247" i="52"/>
  <c r="BK148" i="52"/>
  <c r="AO148" i="52"/>
  <c r="AU248" i="52"/>
  <c r="BK149" i="52"/>
  <c r="AU148" i="52"/>
  <c r="BG248" i="52"/>
  <c r="BG149" i="52"/>
  <c r="BH149" i="52" s="1"/>
  <c r="BG148" i="52"/>
  <c r="BH148" i="52" s="1"/>
  <c r="AO247" i="52"/>
  <c r="BG247" i="52"/>
  <c r="BP281" i="52"/>
  <c r="BB281" i="52"/>
  <c r="AT281" i="52"/>
  <c r="AN281" i="52"/>
  <c r="X281" i="52"/>
  <c r="W281" i="52"/>
  <c r="V281" i="52"/>
  <c r="AT280" i="52"/>
  <c r="AN280" i="52"/>
  <c r="AO280" i="52"/>
  <c r="X280" i="52"/>
  <c r="W280" i="52"/>
  <c r="V280" i="52"/>
  <c r="BP282" i="52"/>
  <c r="BF282" i="52"/>
  <c r="AT282" i="52"/>
  <c r="AN282" i="52"/>
  <c r="X282" i="52"/>
  <c r="W282" i="52"/>
  <c r="V282" i="52"/>
  <c r="BP279" i="52"/>
  <c r="AT279" i="52"/>
  <c r="AN279" i="52"/>
  <c r="X279" i="52"/>
  <c r="W279" i="52"/>
  <c r="V279" i="52"/>
  <c r="BP278" i="52"/>
  <c r="AT278" i="52"/>
  <c r="AN278" i="52"/>
  <c r="X278" i="52"/>
  <c r="W278" i="52"/>
  <c r="V278" i="52"/>
  <c r="BP276" i="52"/>
  <c r="AT276" i="52"/>
  <c r="AN276" i="52"/>
  <c r="X276" i="52"/>
  <c r="W276" i="52"/>
  <c r="V276" i="52"/>
  <c r="BP274" i="52"/>
  <c r="AT274" i="52"/>
  <c r="AN274" i="52"/>
  <c r="X274" i="52"/>
  <c r="W274" i="52"/>
  <c r="V274" i="52"/>
  <c r="BP273" i="52"/>
  <c r="BF273" i="52"/>
  <c r="AT273" i="52"/>
  <c r="AN273" i="52"/>
  <c r="X273" i="52"/>
  <c r="W273" i="52"/>
  <c r="V273" i="52"/>
  <c r="BF122" i="52"/>
  <c r="AT122" i="52"/>
  <c r="AS122" i="52"/>
  <c r="AQ122" i="52"/>
  <c r="AN122" i="52"/>
  <c r="AM122" i="52"/>
  <c r="X122" i="52"/>
  <c r="W122" i="52"/>
  <c r="V122" i="52"/>
  <c r="BU101" i="52" l="1"/>
  <c r="BQ121" i="52"/>
  <c r="AG121" i="52"/>
  <c r="BG122" i="52"/>
  <c r="BK122" i="52"/>
  <c r="BT121" i="52"/>
  <c r="BU272" i="52"/>
  <c r="BV272" i="52" s="1"/>
  <c r="BU177" i="52"/>
  <c r="BV177" i="52" s="1"/>
  <c r="AW254" i="52"/>
  <c r="AD276" i="52"/>
  <c r="Z276" i="52"/>
  <c r="AA276" i="52"/>
  <c r="AC276" i="52"/>
  <c r="Y276" i="52"/>
  <c r="AB276" i="52"/>
  <c r="AC282" i="52"/>
  <c r="Y282" i="52"/>
  <c r="AD282" i="52"/>
  <c r="Z282" i="52"/>
  <c r="AB282" i="52"/>
  <c r="AA282" i="52"/>
  <c r="AA280" i="52"/>
  <c r="AB280" i="52"/>
  <c r="AD280" i="52"/>
  <c r="Z280" i="52"/>
  <c r="AC280" i="52"/>
  <c r="Y280" i="52"/>
  <c r="AF179" i="52"/>
  <c r="AC273" i="52"/>
  <c r="Y273" i="52"/>
  <c r="AD273" i="52"/>
  <c r="Z273" i="52"/>
  <c r="AB273" i="52"/>
  <c r="AA273" i="52"/>
  <c r="AD279" i="52"/>
  <c r="Z279" i="52"/>
  <c r="AA279" i="52"/>
  <c r="AC279" i="52"/>
  <c r="Y279" i="52"/>
  <c r="AB279" i="52"/>
  <c r="AB122" i="52"/>
  <c r="Y122" i="52"/>
  <c r="AC122" i="52"/>
  <c r="AD122" i="52"/>
  <c r="Z122" i="52"/>
  <c r="AA122" i="52"/>
  <c r="AC278" i="52"/>
  <c r="Y278" i="52"/>
  <c r="AD278" i="52"/>
  <c r="Z278" i="52"/>
  <c r="AB278" i="52"/>
  <c r="AA278" i="52"/>
  <c r="AB281" i="52"/>
  <c r="AC281" i="52"/>
  <c r="Y281" i="52"/>
  <c r="AA281" i="52"/>
  <c r="AD281" i="52"/>
  <c r="Z281" i="52"/>
  <c r="BL133" i="52"/>
  <c r="BQ133" i="52" s="1"/>
  <c r="BU133" i="52" s="1"/>
  <c r="BV133" i="52" s="1"/>
  <c r="AF201" i="52"/>
  <c r="AG201" i="52" s="1"/>
  <c r="AI201" i="52" s="1"/>
  <c r="AE178" i="52"/>
  <c r="AF203" i="52"/>
  <c r="BL203" i="52" s="1"/>
  <c r="AF188" i="52"/>
  <c r="AW178" i="52"/>
  <c r="AF199" i="52"/>
  <c r="BL199" i="52" s="1"/>
  <c r="AF193" i="52"/>
  <c r="BL193" i="52" s="1"/>
  <c r="AF187" i="52"/>
  <c r="AG187" i="52" s="1"/>
  <c r="AI187" i="52" s="1"/>
  <c r="AF183" i="52"/>
  <c r="BL183" i="52" s="1"/>
  <c r="BU50" i="52"/>
  <c r="BV50" i="52" s="1"/>
  <c r="BJ274" i="52"/>
  <c r="AC274" i="52"/>
  <c r="Z274" i="52"/>
  <c r="Y274" i="52"/>
  <c r="AD274" i="52"/>
  <c r="AA274" i="52"/>
  <c r="AB274" i="52"/>
  <c r="AF191" i="52"/>
  <c r="BL191" i="52" s="1"/>
  <c r="AG225" i="52"/>
  <c r="BR225" i="52" s="1"/>
  <c r="AW239" i="52"/>
  <c r="BR133" i="52"/>
  <c r="AW267" i="52"/>
  <c r="AF207" i="52"/>
  <c r="AG207" i="52" s="1"/>
  <c r="AI207" i="52" s="1"/>
  <c r="AG220" i="52"/>
  <c r="AF185" i="52"/>
  <c r="BL185" i="52" s="1"/>
  <c r="BR219" i="52"/>
  <c r="BL219" i="52"/>
  <c r="AF202" i="52"/>
  <c r="BH202" i="52" s="1"/>
  <c r="AF206" i="52"/>
  <c r="AF197" i="52"/>
  <c r="BL197" i="52" s="1"/>
  <c r="AF198" i="52"/>
  <c r="BH198" i="52" s="1"/>
  <c r="BS198" i="52" s="1"/>
  <c r="AF192" i="52"/>
  <c r="BL192" i="52" s="1"/>
  <c r="AF189" i="52"/>
  <c r="BH218" i="52"/>
  <c r="AF180" i="52"/>
  <c r="AF190" i="52"/>
  <c r="BH190" i="52" s="1"/>
  <c r="BS190" i="52" s="1"/>
  <c r="AF184" i="52"/>
  <c r="BL184" i="52" s="1"/>
  <c r="AF200" i="52"/>
  <c r="AG200" i="52" s="1"/>
  <c r="AI200" i="52" s="1"/>
  <c r="BL228" i="52"/>
  <c r="BL210" i="52"/>
  <c r="AF195" i="52"/>
  <c r="BH195" i="52" s="1"/>
  <c r="BS195" i="52" s="1"/>
  <c r="AF186" i="52"/>
  <c r="BH186" i="52" s="1"/>
  <c r="BS186" i="52" s="1"/>
  <c r="AF194" i="52"/>
  <c r="BL194" i="52" s="1"/>
  <c r="AF196" i="52"/>
  <c r="AG196" i="52" s="1"/>
  <c r="AF204" i="52"/>
  <c r="AW270" i="52"/>
  <c r="AW268" i="52"/>
  <c r="AW271" i="52"/>
  <c r="AW269" i="52"/>
  <c r="AW260" i="52"/>
  <c r="AW264" i="52"/>
  <c r="AO281" i="52"/>
  <c r="AW259" i="52"/>
  <c r="AW253" i="52"/>
  <c r="AU280" i="52"/>
  <c r="AW280" i="52" s="1"/>
  <c r="AE259" i="52"/>
  <c r="AF259" i="52" s="1"/>
  <c r="AE254" i="52"/>
  <c r="AF254" i="52" s="1"/>
  <c r="AE239" i="52"/>
  <c r="AF239" i="52" s="1"/>
  <c r="AE253" i="52"/>
  <c r="AF253" i="52" s="1"/>
  <c r="BG281" i="52"/>
  <c r="AE270" i="52"/>
  <c r="AF270" i="52" s="1"/>
  <c r="AW266" i="52"/>
  <c r="AE271" i="52"/>
  <c r="AF271" i="52" s="1"/>
  <c r="AE260" i="52"/>
  <c r="AF260" i="52" s="1"/>
  <c r="AW148" i="52"/>
  <c r="BS148" i="52" s="1"/>
  <c r="AE268" i="52"/>
  <c r="AF268" i="52" s="1"/>
  <c r="AW149" i="52"/>
  <c r="BS149" i="52" s="1"/>
  <c r="AE269" i="52"/>
  <c r="AF269" i="52" s="1"/>
  <c r="AE266" i="52"/>
  <c r="AF266" i="52" s="1"/>
  <c r="AE267" i="52"/>
  <c r="AF267" i="52" s="1"/>
  <c r="AW250" i="52"/>
  <c r="AE264" i="52"/>
  <c r="AF264" i="52" s="1"/>
  <c r="AW247" i="52"/>
  <c r="AE248" i="52"/>
  <c r="AF248" i="52" s="1"/>
  <c r="AE250" i="52"/>
  <c r="AF250" i="52" s="1"/>
  <c r="AW248" i="52"/>
  <c r="AE149" i="52"/>
  <c r="AF149" i="52" s="1"/>
  <c r="AG149" i="52" s="1"/>
  <c r="AE148" i="52"/>
  <c r="AE247" i="52"/>
  <c r="AF247" i="52" s="1"/>
  <c r="AV281" i="52"/>
  <c r="AU278" i="52"/>
  <c r="BK274" i="52"/>
  <c r="AU281" i="52"/>
  <c r="BG282" i="52"/>
  <c r="AO273" i="52"/>
  <c r="BG276" i="52"/>
  <c r="BK276" i="52"/>
  <c r="BK281" i="52"/>
  <c r="AO278" i="52"/>
  <c r="AO282" i="52"/>
  <c r="AU282" i="52"/>
  <c r="AV279" i="52"/>
  <c r="AV280" i="52"/>
  <c r="BK280" i="52"/>
  <c r="AO279" i="52"/>
  <c r="BK278" i="52"/>
  <c r="AV282" i="52"/>
  <c r="AU279" i="52"/>
  <c r="AO276" i="52"/>
  <c r="BK279" i="52"/>
  <c r="BG279" i="52"/>
  <c r="AV278" i="52"/>
  <c r="BG278" i="52"/>
  <c r="AV276" i="52"/>
  <c r="BJ276" i="52"/>
  <c r="AU276" i="52"/>
  <c r="BJ273" i="52"/>
  <c r="AU273" i="52"/>
  <c r="AU274" i="52"/>
  <c r="AV273" i="52"/>
  <c r="AO274" i="52"/>
  <c r="BG274" i="52"/>
  <c r="BK273" i="52"/>
  <c r="BG273" i="52"/>
  <c r="AV122" i="52"/>
  <c r="AO122" i="52"/>
  <c r="BJ122" i="52"/>
  <c r="AU122" i="52"/>
  <c r="BH122" i="52" l="1"/>
  <c r="AI121" i="52"/>
  <c r="BU121" i="52" s="1"/>
  <c r="BV121" i="52" s="1"/>
  <c r="BV101" i="52"/>
  <c r="BL225" i="52"/>
  <c r="BH220" i="52"/>
  <c r="BS220" i="52" s="1"/>
  <c r="BL187" i="52"/>
  <c r="BT187" i="52" s="1"/>
  <c r="BL186" i="52"/>
  <c r="BQ186" i="52" s="1"/>
  <c r="BH210" i="52"/>
  <c r="BS210" i="52" s="1"/>
  <c r="BH219" i="52"/>
  <c r="BS219" i="52" s="1"/>
  <c r="BR121" i="52"/>
  <c r="BL195" i="52"/>
  <c r="BQ195" i="52" s="1"/>
  <c r="BL200" i="52"/>
  <c r="BL198" i="52"/>
  <c r="BQ198" i="52" s="1"/>
  <c r="BT179" i="52"/>
  <c r="BT188" i="52"/>
  <c r="BT204" i="52"/>
  <c r="BT189" i="52"/>
  <c r="BT206" i="52"/>
  <c r="BL207" i="52"/>
  <c r="BL220" i="52"/>
  <c r="BQ218" i="52"/>
  <c r="BT202" i="52"/>
  <c r="BL190" i="52"/>
  <c r="BQ190" i="52" s="1"/>
  <c r="BL196" i="52"/>
  <c r="BL201" i="52"/>
  <c r="BT201" i="52" s="1"/>
  <c r="AW279" i="52"/>
  <c r="AG218" i="52"/>
  <c r="BR218" i="52" s="1"/>
  <c r="AG210" i="52"/>
  <c r="BR210" i="52" s="1"/>
  <c r="AG202" i="52"/>
  <c r="BR202" i="52" s="1"/>
  <c r="AG179" i="52"/>
  <c r="AI179" i="52" s="1"/>
  <c r="AG193" i="52"/>
  <c r="BR193" i="52" s="1"/>
  <c r="BT193" i="52"/>
  <c r="AI225" i="52"/>
  <c r="AG199" i="52"/>
  <c r="AI199" i="52" s="1"/>
  <c r="BH193" i="52"/>
  <c r="BS193" i="52" s="1"/>
  <c r="AI203" i="52"/>
  <c r="AG183" i="52"/>
  <c r="AI183" i="52" s="1"/>
  <c r="AG191" i="52"/>
  <c r="AI191" i="52" s="1"/>
  <c r="BT183" i="52"/>
  <c r="BT191" i="52"/>
  <c r="BR201" i="52"/>
  <c r="BT199" i="52"/>
  <c r="BH201" i="52"/>
  <c r="BS201" i="52" s="1"/>
  <c r="BH184" i="52"/>
  <c r="BS184" i="52" s="1"/>
  <c r="BT133" i="52"/>
  <c r="BH228" i="52"/>
  <c r="BS228" i="52" s="1"/>
  <c r="BT203" i="52"/>
  <c r="BH183" i="52"/>
  <c r="BH199" i="52"/>
  <c r="BH179" i="52"/>
  <c r="BR253" i="52"/>
  <c r="AG248" i="52"/>
  <c r="AI248" i="52" s="1"/>
  <c r="BL239" i="52"/>
  <c r="BS218" i="52"/>
  <c r="BR187" i="52"/>
  <c r="BH191" i="52"/>
  <c r="BS191" i="52" s="1"/>
  <c r="BH189" i="52"/>
  <c r="BH197" i="52"/>
  <c r="BS197" i="52" s="1"/>
  <c r="BH203" i="52"/>
  <c r="BH206" i="52"/>
  <c r="BH204" i="52"/>
  <c r="BH185" i="52"/>
  <c r="BS185" i="52" s="1"/>
  <c r="BH194" i="52"/>
  <c r="BS194" i="52" s="1"/>
  <c r="BH192" i="52"/>
  <c r="BS192" i="52" s="1"/>
  <c r="AG188" i="52"/>
  <c r="AI188" i="52" s="1"/>
  <c r="BT180" i="52"/>
  <c r="AF178" i="52"/>
  <c r="BH225" i="52"/>
  <c r="BS225" i="52" s="1"/>
  <c r="BH187" i="52"/>
  <c r="BS187" i="52" s="1"/>
  <c r="BH196" i="52"/>
  <c r="BS196" i="52" s="1"/>
  <c r="BH200" i="52"/>
  <c r="BS200" i="52" s="1"/>
  <c r="BH188" i="52"/>
  <c r="BL268" i="52"/>
  <c r="BH266" i="52"/>
  <c r="BS266" i="52" s="1"/>
  <c r="BH207" i="52"/>
  <c r="BS207" i="52" s="1"/>
  <c r="BS202" i="52"/>
  <c r="BQ202" i="52"/>
  <c r="BH180" i="52"/>
  <c r="BT194" i="52"/>
  <c r="BT184" i="52"/>
  <c r="AW281" i="52"/>
  <c r="BR207" i="52"/>
  <c r="AG184" i="52"/>
  <c r="AG194" i="52"/>
  <c r="AI194" i="52" s="1"/>
  <c r="AI220" i="52"/>
  <c r="BR220" i="52"/>
  <c r="AG197" i="52"/>
  <c r="AI197" i="52" s="1"/>
  <c r="AG185" i="52"/>
  <c r="AI185" i="52" s="1"/>
  <c r="AG186" i="52"/>
  <c r="AG192" i="52"/>
  <c r="AI192" i="52" s="1"/>
  <c r="AI196" i="52"/>
  <c r="BR196" i="52"/>
  <c r="BT228" i="52"/>
  <c r="AG204" i="52"/>
  <c r="BT210" i="52"/>
  <c r="AG228" i="52"/>
  <c r="BR200" i="52"/>
  <c r="AG180" i="52"/>
  <c r="AG206" i="52"/>
  <c r="BT185" i="52"/>
  <c r="AG195" i="52"/>
  <c r="AG190" i="52"/>
  <c r="BT192" i="52"/>
  <c r="BT197" i="52"/>
  <c r="BT219" i="52"/>
  <c r="AI219" i="52"/>
  <c r="BL253" i="52"/>
  <c r="BL259" i="52"/>
  <c r="BH260" i="52"/>
  <c r="BS260" i="52" s="1"/>
  <c r="BL267" i="52"/>
  <c r="AG264" i="52"/>
  <c r="AI264" i="52" s="1"/>
  <c r="AG250" i="52"/>
  <c r="AI250" i="52" s="1"/>
  <c r="AI149" i="52"/>
  <c r="BR149" i="52"/>
  <c r="BL149" i="52"/>
  <c r="BQ149" i="52" s="1"/>
  <c r="AF148" i="52"/>
  <c r="AW278" i="52"/>
  <c r="BH247" i="52"/>
  <c r="AW273" i="52"/>
  <c r="AW282" i="52"/>
  <c r="AE281" i="52"/>
  <c r="AF281" i="52" s="1"/>
  <c r="AW276" i="52"/>
  <c r="AE280" i="52"/>
  <c r="AF280" i="52" s="1"/>
  <c r="AE282" i="52"/>
  <c r="AF282" i="52" s="1"/>
  <c r="AE279" i="52"/>
  <c r="AF279" i="52" s="1"/>
  <c r="AE278" i="52"/>
  <c r="AF278" i="52" s="1"/>
  <c r="AW274" i="52"/>
  <c r="AE276" i="52"/>
  <c r="AF276" i="52" s="1"/>
  <c r="AE273" i="52"/>
  <c r="AF273" i="52" s="1"/>
  <c r="AE274" i="52"/>
  <c r="AF274" i="52" s="1"/>
  <c r="AW122" i="52"/>
  <c r="AE122" i="52"/>
  <c r="BL248" i="52" l="1"/>
  <c r="BT248" i="52" s="1"/>
  <c r="BL250" i="52"/>
  <c r="BT218" i="52"/>
  <c r="BT271" i="52"/>
  <c r="BT269" i="52"/>
  <c r="BQ247" i="52"/>
  <c r="BT270" i="52"/>
  <c r="BT254" i="52"/>
  <c r="AI218" i="52"/>
  <c r="BU218" i="52" s="1"/>
  <c r="BV218" i="52" s="1"/>
  <c r="BR179" i="52"/>
  <c r="BH239" i="52"/>
  <c r="BQ197" i="52"/>
  <c r="BU197" i="52" s="1"/>
  <c r="BV197" i="52" s="1"/>
  <c r="AI202" i="52"/>
  <c r="BU202" i="52" s="1"/>
  <c r="BV202" i="52" s="1"/>
  <c r="AI193" i="52"/>
  <c r="AI210" i="52"/>
  <c r="AG247" i="52"/>
  <c r="BR247" i="52" s="1"/>
  <c r="BR199" i="52"/>
  <c r="BQ193" i="52"/>
  <c r="BQ228" i="52"/>
  <c r="AG271" i="52"/>
  <c r="AI271" i="52" s="1"/>
  <c r="BR183" i="52"/>
  <c r="BR203" i="52"/>
  <c r="BQ201" i="52"/>
  <c r="BU201" i="52" s="1"/>
  <c r="BV201" i="52" s="1"/>
  <c r="AG266" i="52"/>
  <c r="BR266" i="52" s="1"/>
  <c r="AG270" i="52"/>
  <c r="AI270" i="52" s="1"/>
  <c r="AG239" i="52"/>
  <c r="BR191" i="52"/>
  <c r="BQ191" i="52"/>
  <c r="BU191" i="52" s="1"/>
  <c r="BV191" i="52" s="1"/>
  <c r="BL266" i="52"/>
  <c r="BQ266" i="52" s="1"/>
  <c r="BQ184" i="52"/>
  <c r="BR188" i="52"/>
  <c r="AG268" i="52"/>
  <c r="BR268" i="52" s="1"/>
  <c r="BT268" i="52"/>
  <c r="BH268" i="52"/>
  <c r="BS268" i="52" s="1"/>
  <c r="BQ192" i="52"/>
  <c r="BU192" i="52" s="1"/>
  <c r="BV192" i="52" s="1"/>
  <c r="BR248" i="52"/>
  <c r="BH253" i="52"/>
  <c r="BS253" i="52" s="1"/>
  <c r="BH264" i="52"/>
  <c r="BS264" i="52" s="1"/>
  <c r="BH270" i="52"/>
  <c r="BQ270" i="52" s="1"/>
  <c r="BH248" i="52"/>
  <c r="BS248" i="52" s="1"/>
  <c r="BS183" i="52"/>
  <c r="BQ183" i="52"/>
  <c r="BU183" i="52" s="1"/>
  <c r="BV183" i="52" s="1"/>
  <c r="BH259" i="52"/>
  <c r="BS259" i="52" s="1"/>
  <c r="BS179" i="52"/>
  <c r="BQ179" i="52"/>
  <c r="BU179" i="52" s="1"/>
  <c r="BV179" i="52" s="1"/>
  <c r="BH254" i="52"/>
  <c r="BQ200" i="52"/>
  <c r="BU200" i="52" s="1"/>
  <c r="BV200" i="52" s="1"/>
  <c r="BQ220" i="52"/>
  <c r="BU220" i="52" s="1"/>
  <c r="BV220" i="52" s="1"/>
  <c r="BH271" i="52"/>
  <c r="BH269" i="52"/>
  <c r="BS199" i="52"/>
  <c r="BQ199" i="52"/>
  <c r="BU199" i="52" s="1"/>
  <c r="BV199" i="52" s="1"/>
  <c r="BH250" i="52"/>
  <c r="BS250" i="52" s="1"/>
  <c r="BL276" i="52"/>
  <c r="AG280" i="52"/>
  <c r="AI280" i="52" s="1"/>
  <c r="BH279" i="52"/>
  <c r="BS279" i="52" s="1"/>
  <c r="BL178" i="52"/>
  <c r="BQ203" i="52"/>
  <c r="BU203" i="52" s="1"/>
  <c r="BV203" i="52" s="1"/>
  <c r="BS203" i="52"/>
  <c r="AF122" i="52"/>
  <c r="BT225" i="52"/>
  <c r="BH178" i="52"/>
  <c r="BQ210" i="52"/>
  <c r="BS204" i="52"/>
  <c r="BQ204" i="52"/>
  <c r="BQ185" i="52"/>
  <c r="BU185" i="52" s="1"/>
  <c r="BV185" i="52" s="1"/>
  <c r="BQ219" i="52"/>
  <c r="BU219" i="52" s="1"/>
  <c r="BV219" i="52" s="1"/>
  <c r="BQ196" i="52"/>
  <c r="BU196" i="52" s="1"/>
  <c r="BV196" i="52" s="1"/>
  <c r="BQ225" i="52"/>
  <c r="BU225" i="52" s="1"/>
  <c r="BV225" i="52" s="1"/>
  <c r="BS188" i="52"/>
  <c r="BQ188" i="52"/>
  <c r="BU188" i="52" s="1"/>
  <c r="BV188" i="52" s="1"/>
  <c r="AG178" i="52"/>
  <c r="BQ187" i="52"/>
  <c r="BU187" i="52" s="1"/>
  <c r="BV187" i="52" s="1"/>
  <c r="BS206" i="52"/>
  <c r="BQ206" i="52"/>
  <c r="BQ194" i="52"/>
  <c r="BU194" i="52" s="1"/>
  <c r="BV194" i="52" s="1"/>
  <c r="BS189" i="52"/>
  <c r="BQ189" i="52"/>
  <c r="BH274" i="52"/>
  <c r="BS274" i="52" s="1"/>
  <c r="BH267" i="52"/>
  <c r="BS267" i="52" s="1"/>
  <c r="BS247" i="52"/>
  <c r="BQ180" i="52"/>
  <c r="BS180" i="52"/>
  <c r="BT186" i="52"/>
  <c r="BT195" i="52"/>
  <c r="BT200" i="52"/>
  <c r="BR194" i="52"/>
  <c r="BR185" i="52"/>
  <c r="BT196" i="52"/>
  <c r="BR197" i="52"/>
  <c r="BR192" i="52"/>
  <c r="BT220" i="52"/>
  <c r="AI184" i="52"/>
  <c r="BR184" i="52"/>
  <c r="BQ207" i="52"/>
  <c r="BU207" i="52" s="1"/>
  <c r="BV207" i="52" s="1"/>
  <c r="BT207" i="52"/>
  <c r="AI186" i="52"/>
  <c r="BU186" i="52" s="1"/>
  <c r="BV186" i="52" s="1"/>
  <c r="BR186" i="52"/>
  <c r="AI195" i="52"/>
  <c r="BU195" i="52" s="1"/>
  <c r="BV195" i="52" s="1"/>
  <c r="BR195" i="52"/>
  <c r="AI180" i="52"/>
  <c r="BR180" i="52"/>
  <c r="BT190" i="52"/>
  <c r="AI206" i="52"/>
  <c r="BR206" i="52"/>
  <c r="AI228" i="52"/>
  <c r="BR228" i="52"/>
  <c r="AI190" i="52"/>
  <c r="BU190" i="52" s="1"/>
  <c r="BV190" i="52" s="1"/>
  <c r="BR190" i="52"/>
  <c r="AI189" i="52"/>
  <c r="BR189" i="52"/>
  <c r="AI204" i="52"/>
  <c r="BR204" i="52"/>
  <c r="AI198" i="52"/>
  <c r="BU198" i="52" s="1"/>
  <c r="BV198" i="52" s="1"/>
  <c r="BR198" i="52"/>
  <c r="BT198" i="52"/>
  <c r="AI253" i="52"/>
  <c r="BT253" i="52"/>
  <c r="BT259" i="52"/>
  <c r="AG259" i="52"/>
  <c r="AG254" i="52"/>
  <c r="BL260" i="52"/>
  <c r="BQ260" i="52" s="1"/>
  <c r="AG260" i="52"/>
  <c r="AG269" i="52"/>
  <c r="BT267" i="52"/>
  <c r="AG267" i="52"/>
  <c r="BL264" i="52"/>
  <c r="BR264" i="52"/>
  <c r="BR250" i="52"/>
  <c r="BT149" i="52"/>
  <c r="BU149" i="52"/>
  <c r="BV149" i="52" s="1"/>
  <c r="BL148" i="52"/>
  <c r="BQ148" i="52" s="1"/>
  <c r="AG148" i="52"/>
  <c r="BT247" i="52"/>
  <c r="BL281" i="52"/>
  <c r="BH278" i="52"/>
  <c r="BS278" i="52" s="1"/>
  <c r="BL273" i="52"/>
  <c r="BS122" i="52"/>
  <c r="BL122" i="52" l="1"/>
  <c r="BQ122" i="52" s="1"/>
  <c r="AI178" i="52"/>
  <c r="BT282" i="52"/>
  <c r="AI247" i="52"/>
  <c r="BU247" i="52" s="1"/>
  <c r="BV247" i="52" s="1"/>
  <c r="AI239" i="52"/>
  <c r="BQ239" i="52"/>
  <c r="BS239" i="52"/>
  <c r="BT239" i="52"/>
  <c r="AI266" i="52"/>
  <c r="BU266" i="52" s="1"/>
  <c r="BV266" i="52" s="1"/>
  <c r="BU210" i="52"/>
  <c r="BV210" i="52" s="1"/>
  <c r="BU193" i="52"/>
  <c r="BV193" i="52" s="1"/>
  <c r="AG273" i="52"/>
  <c r="BR273" i="52" s="1"/>
  <c r="BR271" i="52"/>
  <c r="BU228" i="52"/>
  <c r="BV228" i="52" s="1"/>
  <c r="BQ250" i="52"/>
  <c r="BU250" i="52" s="1"/>
  <c r="BV250" i="52" s="1"/>
  <c r="BQ264" i="52"/>
  <c r="BU264" i="52" s="1"/>
  <c r="BV264" i="52" s="1"/>
  <c r="BR270" i="52"/>
  <c r="AG279" i="52"/>
  <c r="AI279" i="52" s="1"/>
  <c r="BT266" i="52"/>
  <c r="AI268" i="52"/>
  <c r="BU184" i="52"/>
  <c r="BV184" i="52" s="1"/>
  <c r="BR239" i="52"/>
  <c r="BL280" i="52"/>
  <c r="BT280" i="52" s="1"/>
  <c r="BU270" i="52"/>
  <c r="BV270" i="52" s="1"/>
  <c r="BQ259" i="52"/>
  <c r="BL279" i="52"/>
  <c r="BQ279" i="52" s="1"/>
  <c r="BR280" i="52"/>
  <c r="BH280" i="52"/>
  <c r="BS280" i="52" s="1"/>
  <c r="BQ248" i="52"/>
  <c r="BU248" i="52" s="1"/>
  <c r="BV248" i="52" s="1"/>
  <c r="AG276" i="52"/>
  <c r="AI276" i="52" s="1"/>
  <c r="BH273" i="52"/>
  <c r="BS273" i="52" s="1"/>
  <c r="BQ253" i="52"/>
  <c r="BU253" i="52" s="1"/>
  <c r="BV253" i="52" s="1"/>
  <c r="BU206" i="52"/>
  <c r="BV206" i="52" s="1"/>
  <c r="BQ268" i="52"/>
  <c r="BU189" i="52"/>
  <c r="BV189" i="52" s="1"/>
  <c r="BS270" i="52"/>
  <c r="BT276" i="52"/>
  <c r="BQ254" i="52"/>
  <c r="BS254" i="52"/>
  <c r="BH282" i="52"/>
  <c r="BQ271" i="52"/>
  <c r="BU271" i="52" s="1"/>
  <c r="BV271" i="52" s="1"/>
  <c r="BS271" i="52"/>
  <c r="AG122" i="52"/>
  <c r="BR178" i="52"/>
  <c r="BS178" i="52"/>
  <c r="BQ269" i="52"/>
  <c r="BS269" i="52"/>
  <c r="BL274" i="52"/>
  <c r="BT274" i="52" s="1"/>
  <c r="AG274" i="52"/>
  <c r="AI274" i="52" s="1"/>
  <c r="BU204" i="52"/>
  <c r="BV204" i="52" s="1"/>
  <c r="BT178" i="52"/>
  <c r="BH281" i="52"/>
  <c r="BS281" i="52" s="1"/>
  <c r="BH276" i="52"/>
  <c r="BQ178" i="52"/>
  <c r="BU180" i="52"/>
  <c r="BQ267" i="52"/>
  <c r="AI259" i="52"/>
  <c r="BR259" i="52"/>
  <c r="AI254" i="52"/>
  <c r="BR254" i="52"/>
  <c r="AI260" i="52"/>
  <c r="BU260" i="52" s="1"/>
  <c r="BV260" i="52" s="1"/>
  <c r="BR260" i="52"/>
  <c r="BT260" i="52"/>
  <c r="AI269" i="52"/>
  <c r="BR269" i="52"/>
  <c r="AI267" i="52"/>
  <c r="BR267" i="52"/>
  <c r="BT264" i="52"/>
  <c r="BT250" i="52"/>
  <c r="BT148" i="52"/>
  <c r="AI148" i="52"/>
  <c r="BU148" i="52" s="1"/>
  <c r="BV148" i="52" s="1"/>
  <c r="BR148" i="52"/>
  <c r="BT281" i="52"/>
  <c r="AG281" i="52"/>
  <c r="AG282" i="52"/>
  <c r="AG278" i="52"/>
  <c r="BL278" i="52"/>
  <c r="BQ278" i="52" s="1"/>
  <c r="BT273" i="52"/>
  <c r="BR122" i="52" l="1"/>
  <c r="BT122" i="52"/>
  <c r="BU239" i="52"/>
  <c r="BV239" i="52" s="1"/>
  <c r="BQ280" i="52"/>
  <c r="BU280" i="52" s="1"/>
  <c r="BV280" i="52" s="1"/>
  <c r="AI273" i="52"/>
  <c r="BU268" i="52"/>
  <c r="BV268" i="52" s="1"/>
  <c r="BQ273" i="52"/>
  <c r="BU259" i="52"/>
  <c r="BV259" i="52" s="1"/>
  <c r="BQ274" i="52"/>
  <c r="BU274" i="52" s="1"/>
  <c r="BV274" i="52" s="1"/>
  <c r="BU279" i="52"/>
  <c r="BV279" i="52" s="1"/>
  <c r="BR279" i="52"/>
  <c r="BR276" i="52"/>
  <c r="BT279" i="52"/>
  <c r="BU267" i="52"/>
  <c r="BV267" i="52" s="1"/>
  <c r="BU269" i="52"/>
  <c r="BV269" i="52" s="1"/>
  <c r="AI122" i="52"/>
  <c r="BS276" i="52"/>
  <c r="BQ276" i="52"/>
  <c r="BU276" i="52" s="1"/>
  <c r="BV276" i="52" s="1"/>
  <c r="BQ282" i="52"/>
  <c r="BS282" i="52"/>
  <c r="BQ281" i="52"/>
  <c r="BR274" i="52"/>
  <c r="BU254" i="52"/>
  <c r="BV254" i="52" s="1"/>
  <c r="BV180" i="52"/>
  <c r="BV178" i="52" s="1"/>
  <c r="BU178" i="52"/>
  <c r="AI281" i="52"/>
  <c r="BR281" i="52"/>
  <c r="AI282" i="52"/>
  <c r="BR282" i="52"/>
  <c r="BT278" i="52"/>
  <c r="AI278" i="52"/>
  <c r="BU278" i="52" s="1"/>
  <c r="BV278" i="52" s="1"/>
  <c r="BR278" i="52"/>
  <c r="BP232" i="52"/>
  <c r="BF232" i="52"/>
  <c r="AT232" i="52"/>
  <c r="AS232" i="52"/>
  <c r="AQ232" i="52"/>
  <c r="AN232" i="52"/>
  <c r="AN230" i="52" s="1"/>
  <c r="AM232" i="52"/>
  <c r="X232" i="52"/>
  <c r="W232" i="52"/>
  <c r="V232" i="52"/>
  <c r="BF64" i="52"/>
  <c r="BB64" i="52"/>
  <c r="AT64" i="52"/>
  <c r="AN64" i="52"/>
  <c r="X64" i="52"/>
  <c r="W64" i="52"/>
  <c r="V64" i="52"/>
  <c r="BU122" i="52" l="1"/>
  <c r="BU273" i="52"/>
  <c r="BV273" i="52" s="1"/>
  <c r="BU281" i="52"/>
  <c r="BV281" i="52" s="1"/>
  <c r="AD232" i="52"/>
  <c r="AA232" i="52"/>
  <c r="Z232" i="52"/>
  <c r="AB232" i="52"/>
  <c r="Y232" i="52"/>
  <c r="AC232" i="52"/>
  <c r="BU282" i="52"/>
  <c r="BV282" i="52" s="1"/>
  <c r="BJ64" i="52"/>
  <c r="AC64" i="52"/>
  <c r="Z64" i="52"/>
  <c r="AD64" i="52"/>
  <c r="AB64" i="52"/>
  <c r="AA64" i="52"/>
  <c r="Y64" i="52"/>
  <c r="BJ230" i="52"/>
  <c r="AO232" i="52"/>
  <c r="AU232" i="52"/>
  <c r="AU64" i="52"/>
  <c r="AO64" i="52"/>
  <c r="BG232" i="52"/>
  <c r="AV232" i="52"/>
  <c r="BK64" i="52"/>
  <c r="BG64" i="52"/>
  <c r="AV64" i="52"/>
  <c r="BV122" i="52" l="1"/>
  <c r="BH232" i="52"/>
  <c r="AW64" i="52"/>
  <c r="AW232" i="52"/>
  <c r="AE232" i="52"/>
  <c r="AF232" i="52" s="1"/>
  <c r="AE64" i="52"/>
  <c r="AF64" i="52" l="1"/>
  <c r="BL64" i="52" s="1"/>
  <c r="BS232" i="52"/>
  <c r="BQ232" i="52" l="1"/>
  <c r="AG64" i="52"/>
  <c r="BR64" i="52" s="1"/>
  <c r="BT232" i="52"/>
  <c r="BT64" i="52"/>
  <c r="BH64" i="52"/>
  <c r="BQ64" i="52" s="1"/>
  <c r="AG232" i="52"/>
  <c r="AI64" i="52" l="1"/>
  <c r="BS64" i="52"/>
  <c r="AI232" i="52"/>
  <c r="BR232" i="52"/>
  <c r="BU64" i="52" l="1"/>
  <c r="BV64" i="52" s="1"/>
  <c r="BU232" i="52"/>
  <c r="BF150" i="52"/>
  <c r="BB150" i="52"/>
  <c r="AT150" i="52"/>
  <c r="AS150" i="52"/>
  <c r="AQ150" i="52"/>
  <c r="AN150" i="52"/>
  <c r="AM150" i="52"/>
  <c r="X150" i="52"/>
  <c r="W150" i="52"/>
  <c r="V150" i="52"/>
  <c r="BF145" i="52"/>
  <c r="BB145" i="52"/>
  <c r="AT145" i="52"/>
  <c r="AS145" i="52"/>
  <c r="AQ145" i="52"/>
  <c r="AN145" i="52"/>
  <c r="AM145" i="52"/>
  <c r="X145" i="52"/>
  <c r="W145" i="52"/>
  <c r="V145" i="52"/>
  <c r="BF144" i="52"/>
  <c r="BB144" i="52"/>
  <c r="AT144" i="52"/>
  <c r="AV144" i="52" s="1"/>
  <c r="AS144" i="52"/>
  <c r="AQ144" i="52"/>
  <c r="AM144" i="52"/>
  <c r="X144" i="52"/>
  <c r="W144" i="52"/>
  <c r="V144" i="52"/>
  <c r="BF143" i="52"/>
  <c r="AT143" i="52"/>
  <c r="AV143" i="52" s="1"/>
  <c r="AS143" i="52"/>
  <c r="AQ143" i="52"/>
  <c r="AM143" i="52"/>
  <c r="X143" i="52"/>
  <c r="W143" i="52"/>
  <c r="V143" i="52"/>
  <c r="BF141" i="52"/>
  <c r="BB141" i="52"/>
  <c r="AT141" i="52"/>
  <c r="AV141" i="52" s="1"/>
  <c r="AS141" i="52"/>
  <c r="AQ141" i="52"/>
  <c r="AM141" i="52"/>
  <c r="X141" i="52"/>
  <c r="W141" i="52"/>
  <c r="V141" i="52"/>
  <c r="BP234" i="52"/>
  <c r="BP230" i="52" s="1"/>
  <c r="BF234" i="52"/>
  <c r="BF230" i="52" s="1"/>
  <c r="BB230" i="52"/>
  <c r="AT234" i="52"/>
  <c r="AT230" i="52" s="1"/>
  <c r="AS234" i="52"/>
  <c r="AQ234" i="52"/>
  <c r="AM234" i="52"/>
  <c r="AM230" i="52" s="1"/>
  <c r="AM283" i="52" s="1"/>
  <c r="X234" i="52"/>
  <c r="X230" i="52" s="1"/>
  <c r="W234" i="52"/>
  <c r="W230" i="52" s="1"/>
  <c r="V234" i="52"/>
  <c r="BK145" i="52" l="1"/>
  <c r="V230" i="52"/>
  <c r="BK230" i="52"/>
  <c r="AQ230" i="52"/>
  <c r="AQ283" i="52" s="1"/>
  <c r="BV232" i="52"/>
  <c r="AS230" i="52"/>
  <c r="AS283" i="52" s="1"/>
  <c r="AV234" i="52"/>
  <c r="AV230" i="52" s="1"/>
  <c r="BH150" i="52"/>
  <c r="AD150" i="52"/>
  <c r="AA150" i="52"/>
  <c r="Z150" i="52"/>
  <c r="AC150" i="52"/>
  <c r="AB150" i="52"/>
  <c r="Y150" i="52"/>
  <c r="AD144" i="52"/>
  <c r="AA144" i="52"/>
  <c r="Z144" i="52"/>
  <c r="AB144" i="52"/>
  <c r="Y144" i="52"/>
  <c r="AC144" i="52"/>
  <c r="AC145" i="52"/>
  <c r="AD145" i="52"/>
  <c r="Y145" i="52"/>
  <c r="AB145" i="52"/>
  <c r="Z145" i="52"/>
  <c r="AA145" i="52"/>
  <c r="BK150" i="52"/>
  <c r="AC234" i="52"/>
  <c r="AC230" i="52" s="1"/>
  <c r="AD234" i="52"/>
  <c r="AD230" i="52" s="1"/>
  <c r="Y234" i="52"/>
  <c r="Y230" i="52" s="1"/>
  <c r="Z234" i="52"/>
  <c r="Z230" i="52" s="1"/>
  <c r="AB234" i="52"/>
  <c r="AB230" i="52" s="1"/>
  <c r="AA234" i="52"/>
  <c r="AA230" i="52" s="1"/>
  <c r="AD141" i="52"/>
  <c r="AA141" i="52"/>
  <c r="Z141" i="52"/>
  <c r="AB141" i="52"/>
  <c r="Y141" i="52"/>
  <c r="AC141" i="52"/>
  <c r="AB143" i="52"/>
  <c r="Y143" i="52"/>
  <c r="AC143" i="52"/>
  <c r="AD143" i="52"/>
  <c r="AA143" i="52"/>
  <c r="Z143" i="52"/>
  <c r="AO150" i="52"/>
  <c r="AV150" i="52"/>
  <c r="BG141" i="52"/>
  <c r="BH141" i="52" s="1"/>
  <c r="BG143" i="52"/>
  <c r="BH143" i="52" s="1"/>
  <c r="AU150" i="52"/>
  <c r="BJ150" i="52"/>
  <c r="AO145" i="52"/>
  <c r="AV145" i="52"/>
  <c r="AU145" i="52"/>
  <c r="BG145" i="52"/>
  <c r="BH145" i="52" s="1"/>
  <c r="AO141" i="52"/>
  <c r="BJ145" i="52"/>
  <c r="AU141" i="52"/>
  <c r="AO143" i="52"/>
  <c r="AU144" i="52"/>
  <c r="AO144" i="52"/>
  <c r="BG144" i="52"/>
  <c r="BH144" i="52" s="1"/>
  <c r="AU143" i="52"/>
  <c r="AU234" i="52"/>
  <c r="AU230" i="52" s="1"/>
  <c r="AO234" i="52"/>
  <c r="AO230" i="52" s="1"/>
  <c r="BG234" i="52"/>
  <c r="BG230" i="52" s="1"/>
  <c r="BH234" i="52" l="1"/>
  <c r="BH230" i="52" s="1"/>
  <c r="AW150" i="52"/>
  <c r="AW234" i="52"/>
  <c r="AW230" i="52" s="1"/>
  <c r="AE150" i="52"/>
  <c r="AW145" i="52"/>
  <c r="BS145" i="52" s="1"/>
  <c r="AW143" i="52"/>
  <c r="AW141" i="52"/>
  <c r="AE145" i="52"/>
  <c r="AW144" i="52"/>
  <c r="BS144" i="52" s="1"/>
  <c r="AE144" i="52"/>
  <c r="AE143" i="52"/>
  <c r="AE234" i="52"/>
  <c r="AF234" i="52" s="1"/>
  <c r="AE141" i="52"/>
  <c r="AE230" i="52" l="1"/>
  <c r="AF230" i="52" s="1"/>
  <c r="BS234" i="52"/>
  <c r="BS230" i="52" s="1"/>
  <c r="BS150" i="52"/>
  <c r="BS143" i="52"/>
  <c r="AF145" i="52"/>
  <c r="BL145" i="52" s="1"/>
  <c r="BS141" i="52"/>
  <c r="AF144" i="52"/>
  <c r="AG144" i="52" s="1"/>
  <c r="BR144" i="52" s="1"/>
  <c r="AF143" i="52"/>
  <c r="AF141" i="52"/>
  <c r="BL230" i="52" l="1"/>
  <c r="BQ234" i="52"/>
  <c r="BQ230" i="52" s="1"/>
  <c r="BQ141" i="52"/>
  <c r="BQ144" i="52"/>
  <c r="BQ145" i="52"/>
  <c r="BQ143" i="52"/>
  <c r="AG234" i="52"/>
  <c r="AG230" i="52" s="1"/>
  <c r="BT234" i="52"/>
  <c r="BT230" i="52" s="1"/>
  <c r="BL150" i="52"/>
  <c r="AG150" i="52"/>
  <c r="AI150" i="52" s="1"/>
  <c r="AG145" i="52"/>
  <c r="AI145" i="52" s="1"/>
  <c r="BT145" i="52"/>
  <c r="AG143" i="52"/>
  <c r="AI143" i="52" s="1"/>
  <c r="AI144" i="52"/>
  <c r="AG141" i="52"/>
  <c r="BQ150" i="52" l="1"/>
  <c r="BU150" i="52" s="1"/>
  <c r="BV150" i="52" s="1"/>
  <c r="BU144" i="52"/>
  <c r="BV144" i="52" s="1"/>
  <c r="BU143" i="52"/>
  <c r="BV143" i="52" s="1"/>
  <c r="BT144" i="52"/>
  <c r="BT143" i="52"/>
  <c r="BU145" i="52"/>
  <c r="BV145" i="52" s="1"/>
  <c r="BT141" i="52"/>
  <c r="BR234" i="52"/>
  <c r="BR230" i="52" s="1"/>
  <c r="AI234" i="52"/>
  <c r="AI230" i="52" s="1"/>
  <c r="BT150" i="52"/>
  <c r="BR150" i="52"/>
  <c r="BR145" i="52"/>
  <c r="BR143" i="52"/>
  <c r="AI141" i="52"/>
  <c r="BU141" i="52" s="1"/>
  <c r="BV141" i="52" s="1"/>
  <c r="BR141" i="52"/>
  <c r="BU234" i="52" l="1"/>
  <c r="BU230" i="52" s="1"/>
  <c r="BF138" i="52"/>
  <c r="BB138" i="52"/>
  <c r="AT138" i="52"/>
  <c r="AS138" i="52"/>
  <c r="AQ138" i="52"/>
  <c r="AN138" i="52"/>
  <c r="AM138" i="52"/>
  <c r="X138" i="52"/>
  <c r="W138" i="52"/>
  <c r="V138" i="52"/>
  <c r="BF137" i="52"/>
  <c r="BB137" i="52"/>
  <c r="AT137" i="52"/>
  <c r="AS137" i="52"/>
  <c r="AQ137" i="52"/>
  <c r="AN137" i="52"/>
  <c r="AM137" i="52"/>
  <c r="X137" i="52"/>
  <c r="W137" i="52"/>
  <c r="V137" i="52"/>
  <c r="BF134" i="52"/>
  <c r="AT134" i="52"/>
  <c r="AS134" i="52"/>
  <c r="AQ134" i="52"/>
  <c r="AN134" i="52"/>
  <c r="AM134" i="52"/>
  <c r="X134" i="52"/>
  <c r="W134" i="52"/>
  <c r="V134" i="52"/>
  <c r="X100" i="52" l="1"/>
  <c r="AS100" i="52"/>
  <c r="AN100" i="52"/>
  <c r="V100" i="52"/>
  <c r="AM100" i="52"/>
  <c r="AT100" i="52"/>
  <c r="BF100" i="52"/>
  <c r="W100" i="52"/>
  <c r="AQ100" i="52"/>
  <c r="BB100" i="52"/>
  <c r="BG134" i="52"/>
  <c r="BK137" i="52"/>
  <c r="BK138" i="52"/>
  <c r="BV234" i="52"/>
  <c r="BV230" i="52" s="1"/>
  <c r="BJ134" i="52"/>
  <c r="AC134" i="52"/>
  <c r="AB134" i="52"/>
  <c r="AA134" i="52"/>
  <c r="Z134" i="52"/>
  <c r="Y134" i="52"/>
  <c r="AD134" i="52"/>
  <c r="AB137" i="52"/>
  <c r="Y137" i="52"/>
  <c r="AC137" i="52"/>
  <c r="AD137" i="52"/>
  <c r="AA137" i="52"/>
  <c r="Z137" i="52"/>
  <c r="BJ138" i="52"/>
  <c r="AC138" i="52"/>
  <c r="AD138" i="52"/>
  <c r="Y138" i="52"/>
  <c r="AA138" i="52"/>
  <c r="Z138" i="52"/>
  <c r="AB138" i="52"/>
  <c r="AO138" i="52"/>
  <c r="AV138" i="52"/>
  <c r="AU138" i="52"/>
  <c r="AV137" i="52"/>
  <c r="AO134" i="52"/>
  <c r="BG138" i="52"/>
  <c r="BH138" i="52" s="1"/>
  <c r="AV134" i="52"/>
  <c r="AU137" i="52"/>
  <c r="AO137" i="52"/>
  <c r="BG137" i="52"/>
  <c r="BH137" i="52" s="1"/>
  <c r="BJ137" i="52"/>
  <c r="AU134" i="52"/>
  <c r="AV100" i="52" l="1"/>
  <c r="BK100" i="52"/>
  <c r="AO100" i="52"/>
  <c r="Z100" i="52"/>
  <c r="AU100" i="52"/>
  <c r="AA100" i="52"/>
  <c r="AD100" i="52"/>
  <c r="AB100" i="52"/>
  <c r="Y100" i="52"/>
  <c r="AC100" i="52"/>
  <c r="BJ100" i="52"/>
  <c r="BH134" i="52"/>
  <c r="BH100" i="52" s="1"/>
  <c r="BG100" i="52"/>
  <c r="AW138" i="52"/>
  <c r="BS138" i="52" s="1"/>
  <c r="AW134" i="52"/>
  <c r="AW137" i="52"/>
  <c r="BS137" i="52" s="1"/>
  <c r="AE138" i="52"/>
  <c r="AE137" i="52"/>
  <c r="AE134" i="52"/>
  <c r="AE100" i="52" l="1"/>
  <c r="AW100" i="52"/>
  <c r="BS134" i="52"/>
  <c r="BS100" i="52" s="1"/>
  <c r="AF138" i="52"/>
  <c r="BL138" i="52" s="1"/>
  <c r="AF137" i="52"/>
  <c r="BL137" i="52" s="1"/>
  <c r="AF134" i="52"/>
  <c r="BL100" i="52" l="1"/>
  <c r="AF100" i="52"/>
  <c r="BQ134" i="52"/>
  <c r="BQ138" i="52"/>
  <c r="AG138" i="52"/>
  <c r="BQ137" i="52"/>
  <c r="AG137" i="52"/>
  <c r="AG134" i="52"/>
  <c r="AG100" i="52" l="1"/>
  <c r="BQ100" i="52"/>
  <c r="BT134" i="52"/>
  <c r="AI138" i="52"/>
  <c r="BU138" i="52" s="1"/>
  <c r="BV138" i="52" s="1"/>
  <c r="BR138" i="52"/>
  <c r="BT138" i="52"/>
  <c r="AI137" i="52"/>
  <c r="BU137" i="52" s="1"/>
  <c r="BV137" i="52" s="1"/>
  <c r="BR137" i="52"/>
  <c r="BT137" i="52"/>
  <c r="AI134" i="52"/>
  <c r="BR134" i="52"/>
  <c r="BR100" i="52" l="1"/>
  <c r="BT100" i="52"/>
  <c r="AI100" i="52"/>
  <c r="BU134" i="52"/>
  <c r="BB88" i="52"/>
  <c r="BB90" i="52"/>
  <c r="BB91" i="52"/>
  <c r="BB85" i="52"/>
  <c r="BV134" i="52" l="1"/>
  <c r="BV100" i="52" s="1"/>
  <c r="BU100" i="52"/>
  <c r="BF176" i="52" l="1"/>
  <c r="BB176" i="52"/>
  <c r="AT176" i="52"/>
  <c r="AV176" i="52" s="1"/>
  <c r="X176" i="52"/>
  <c r="W176" i="52"/>
  <c r="V176" i="52"/>
  <c r="BF166" i="52"/>
  <c r="BB166" i="52"/>
  <c r="AT166" i="52"/>
  <c r="AN166" i="52"/>
  <c r="X166" i="52"/>
  <c r="W166" i="52"/>
  <c r="V166" i="52"/>
  <c r="BF165" i="52"/>
  <c r="BB165" i="52"/>
  <c r="AT165" i="52"/>
  <c r="AV165" i="52" s="1"/>
  <c r="X165" i="52"/>
  <c r="W165" i="52"/>
  <c r="V165" i="52"/>
  <c r="BF164" i="52"/>
  <c r="BB164" i="52"/>
  <c r="AT164" i="52"/>
  <c r="AV164" i="52" s="1"/>
  <c r="X164" i="52"/>
  <c r="W164" i="52"/>
  <c r="V164" i="52"/>
  <c r="BF163" i="52"/>
  <c r="BB163" i="52"/>
  <c r="AT163" i="52"/>
  <c r="AN163" i="52"/>
  <c r="X163" i="52"/>
  <c r="W163" i="52"/>
  <c r="V163" i="52"/>
  <c r="BF162" i="52"/>
  <c r="BB162" i="52"/>
  <c r="AT162" i="52"/>
  <c r="AV162" i="52" s="1"/>
  <c r="X162" i="52"/>
  <c r="W162" i="52"/>
  <c r="V162" i="52"/>
  <c r="BF161" i="52"/>
  <c r="BB161" i="52"/>
  <c r="AT161" i="52"/>
  <c r="AN161" i="52"/>
  <c r="X161" i="52"/>
  <c r="W161" i="52"/>
  <c r="V161" i="52"/>
  <c r="BF159" i="52"/>
  <c r="BB159" i="52"/>
  <c r="AT159" i="52"/>
  <c r="AN159" i="52"/>
  <c r="X159" i="52"/>
  <c r="W159" i="52"/>
  <c r="BG159" i="52"/>
  <c r="BF158" i="52"/>
  <c r="BB158" i="52"/>
  <c r="AT158" i="52"/>
  <c r="AV158" i="52" s="1"/>
  <c r="X158" i="52"/>
  <c r="W158" i="52"/>
  <c r="BG158" i="52"/>
  <c r="BJ157" i="52"/>
  <c r="BF157" i="52"/>
  <c r="BB157" i="52"/>
  <c r="AT157" i="52"/>
  <c r="AN157" i="52"/>
  <c r="X157" i="52"/>
  <c r="W157" i="52"/>
  <c r="BG157" i="52"/>
  <c r="BF156" i="52"/>
  <c r="BB156" i="52"/>
  <c r="AT156" i="52"/>
  <c r="AN156" i="52"/>
  <c r="X156" i="52"/>
  <c r="W156" i="52"/>
  <c r="BG156" i="52"/>
  <c r="BF155" i="52"/>
  <c r="BE155" i="52"/>
  <c r="BE151" i="52" s="1"/>
  <c r="BB155" i="52"/>
  <c r="AT155" i="52"/>
  <c r="AN155" i="52"/>
  <c r="X155" i="52"/>
  <c r="W155" i="52"/>
  <c r="BF154" i="52"/>
  <c r="BB154" i="52"/>
  <c r="AT154" i="52"/>
  <c r="AN154" i="52"/>
  <c r="X154" i="52"/>
  <c r="W154" i="52"/>
  <c r="BF152" i="52"/>
  <c r="BB152" i="52"/>
  <c r="AT152" i="52"/>
  <c r="X152" i="52"/>
  <c r="W152" i="52"/>
  <c r="BF97" i="52"/>
  <c r="BB97" i="52"/>
  <c r="AT97" i="52"/>
  <c r="AN97" i="52"/>
  <c r="X97" i="52"/>
  <c r="W97" i="52"/>
  <c r="V97" i="52"/>
  <c r="BF95" i="52"/>
  <c r="BB95" i="52"/>
  <c r="AT95" i="52"/>
  <c r="AN95" i="52"/>
  <c r="X95" i="52"/>
  <c r="W95" i="52"/>
  <c r="V95" i="52"/>
  <c r="BF94" i="52"/>
  <c r="AT94" i="52"/>
  <c r="AN94" i="52"/>
  <c r="X94" i="52"/>
  <c r="W94" i="52"/>
  <c r="V94" i="52"/>
  <c r="BF93" i="52"/>
  <c r="BB93" i="52"/>
  <c r="AT93" i="52"/>
  <c r="AN93" i="52"/>
  <c r="X93" i="52"/>
  <c r="W93" i="52"/>
  <c r="V93" i="52"/>
  <c r="BF92" i="52"/>
  <c r="BB92" i="52"/>
  <c r="AT92" i="52"/>
  <c r="AN92" i="52"/>
  <c r="X92" i="52"/>
  <c r="W92" i="52"/>
  <c r="V92" i="52"/>
  <c r="BF91" i="52"/>
  <c r="AT91" i="52"/>
  <c r="AN91" i="52"/>
  <c r="X91" i="52"/>
  <c r="W91" i="52"/>
  <c r="V91" i="52"/>
  <c r="BF90" i="52"/>
  <c r="AT90" i="52"/>
  <c r="AN90" i="52"/>
  <c r="X90" i="52"/>
  <c r="W90" i="52"/>
  <c r="V90" i="52"/>
  <c r="BF88" i="52"/>
  <c r="AT88" i="52"/>
  <c r="AN88" i="52"/>
  <c r="X88" i="52"/>
  <c r="W88" i="52"/>
  <c r="V88" i="52"/>
  <c r="BF85" i="52"/>
  <c r="AT85" i="52"/>
  <c r="AV85" i="52" s="1"/>
  <c r="X85" i="52"/>
  <c r="W85" i="52"/>
  <c r="V85" i="52"/>
  <c r="BF84" i="52"/>
  <c r="BB84" i="52"/>
  <c r="AT84" i="52"/>
  <c r="AV84" i="52" s="1"/>
  <c r="X84" i="52"/>
  <c r="W84" i="52"/>
  <c r="V84" i="52"/>
  <c r="BF83" i="52"/>
  <c r="BB83" i="52"/>
  <c r="AT83" i="52"/>
  <c r="AV83" i="52" s="1"/>
  <c r="X83" i="52"/>
  <c r="W83" i="52"/>
  <c r="V83" i="52"/>
  <c r="BF82" i="52"/>
  <c r="BB82" i="52"/>
  <c r="AT82" i="52"/>
  <c r="AN82" i="52"/>
  <c r="X82" i="52"/>
  <c r="W82" i="52"/>
  <c r="V82" i="52"/>
  <c r="BF81" i="52"/>
  <c r="BB81" i="52"/>
  <c r="AT81" i="52"/>
  <c r="AN81" i="52"/>
  <c r="X81" i="52"/>
  <c r="W81" i="52"/>
  <c r="V81" i="52"/>
  <c r="BF80" i="52"/>
  <c r="BB80" i="52"/>
  <c r="AT80" i="52"/>
  <c r="AN80" i="52"/>
  <c r="X80" i="52"/>
  <c r="W80" i="52"/>
  <c r="V80" i="52"/>
  <c r="BF79" i="52"/>
  <c r="BB79" i="52"/>
  <c r="AT79" i="52"/>
  <c r="AN79" i="52"/>
  <c r="X79" i="52"/>
  <c r="W79" i="52"/>
  <c r="V79" i="52"/>
  <c r="BF78" i="52"/>
  <c r="BB78" i="52"/>
  <c r="AT78" i="52"/>
  <c r="AV78" i="52" s="1"/>
  <c r="X78" i="52"/>
  <c r="W78" i="52"/>
  <c r="V78" i="52"/>
  <c r="BF77" i="52"/>
  <c r="AT77" i="52"/>
  <c r="AN77" i="52"/>
  <c r="X77" i="52"/>
  <c r="W77" i="52"/>
  <c r="V77" i="52"/>
  <c r="BF76" i="52"/>
  <c r="BB76" i="52"/>
  <c r="AT76" i="52"/>
  <c r="AV76" i="52" s="1"/>
  <c r="X76" i="52"/>
  <c r="W76" i="52"/>
  <c r="V76" i="52"/>
  <c r="BF75" i="52"/>
  <c r="AT75" i="52"/>
  <c r="AN75" i="52"/>
  <c r="X75" i="52"/>
  <c r="W75" i="52"/>
  <c r="V75" i="52"/>
  <c r="BF74" i="52"/>
  <c r="AT74" i="52"/>
  <c r="AN74" i="52"/>
  <c r="X74" i="52"/>
  <c r="W74" i="52"/>
  <c r="V74" i="52"/>
  <c r="BF73" i="52"/>
  <c r="AT73" i="52"/>
  <c r="AN73" i="52"/>
  <c r="X73" i="52"/>
  <c r="W73" i="52"/>
  <c r="V73" i="52"/>
  <c r="BF71" i="52"/>
  <c r="BB71" i="52"/>
  <c r="AT71" i="52"/>
  <c r="AN71" i="52"/>
  <c r="X71" i="52"/>
  <c r="W71" i="52"/>
  <c r="V71" i="52"/>
  <c r="BF69" i="52"/>
  <c r="BB69" i="52"/>
  <c r="AT69" i="52"/>
  <c r="AN69" i="52"/>
  <c r="X69" i="52"/>
  <c r="W69" i="52"/>
  <c r="V69" i="52"/>
  <c r="BF68" i="52"/>
  <c r="BB68" i="52"/>
  <c r="AT68" i="52"/>
  <c r="AN68" i="52"/>
  <c r="X68" i="52"/>
  <c r="W68" i="52"/>
  <c r="V68" i="52"/>
  <c r="BF67" i="52"/>
  <c r="BB67" i="52"/>
  <c r="AT67" i="52"/>
  <c r="AN67" i="52"/>
  <c r="X67" i="52"/>
  <c r="W67" i="52"/>
  <c r="V67" i="52"/>
  <c r="BF65" i="52"/>
  <c r="BB65" i="52"/>
  <c r="AT65" i="52"/>
  <c r="AN65" i="52"/>
  <c r="X65" i="52"/>
  <c r="W65" i="52"/>
  <c r="V65" i="52"/>
  <c r="BF63" i="52"/>
  <c r="BB63" i="52"/>
  <c r="AT63" i="52"/>
  <c r="AN63" i="52"/>
  <c r="X63" i="52"/>
  <c r="W63" i="52"/>
  <c r="V63" i="52"/>
  <c r="BF62" i="52"/>
  <c r="BB62" i="52"/>
  <c r="AT62" i="52"/>
  <c r="AN62" i="52"/>
  <c r="X62" i="52"/>
  <c r="W62" i="52"/>
  <c r="V62" i="52"/>
  <c r="BF61" i="52"/>
  <c r="BB61" i="52"/>
  <c r="AT61" i="52"/>
  <c r="AN61" i="52"/>
  <c r="X61" i="52"/>
  <c r="W61" i="52"/>
  <c r="V61" i="52"/>
  <c r="BF60" i="52"/>
  <c r="BB60" i="52"/>
  <c r="AT60" i="52"/>
  <c r="AV60" i="52" s="1"/>
  <c r="X60" i="52"/>
  <c r="W60" i="52"/>
  <c r="V60" i="52"/>
  <c r="BF59" i="52"/>
  <c r="BB59" i="52"/>
  <c r="AT59" i="52"/>
  <c r="AN59" i="52"/>
  <c r="X59" i="52"/>
  <c r="W59" i="52"/>
  <c r="V59" i="52"/>
  <c r="BF57" i="52"/>
  <c r="AT57" i="52"/>
  <c r="AN57" i="52"/>
  <c r="X57" i="52"/>
  <c r="W57" i="52"/>
  <c r="V57" i="52"/>
  <c r="BF56" i="52"/>
  <c r="BB56" i="52"/>
  <c r="AT56" i="52"/>
  <c r="AN56" i="52"/>
  <c r="X56" i="52"/>
  <c r="W56" i="52"/>
  <c r="V56" i="52"/>
  <c r="AT55" i="52"/>
  <c r="AN55" i="52"/>
  <c r="AO55" i="52"/>
  <c r="X55" i="52"/>
  <c r="W55" i="52"/>
  <c r="V55" i="52"/>
  <c r="BF54" i="52"/>
  <c r="BB54" i="52"/>
  <c r="AT54" i="52"/>
  <c r="AN54" i="52"/>
  <c r="X54" i="52"/>
  <c r="W54" i="52"/>
  <c r="V54" i="52"/>
  <c r="BF53" i="52"/>
  <c r="AT53" i="52"/>
  <c r="AN53" i="52"/>
  <c r="X53" i="52"/>
  <c r="W53" i="52"/>
  <c r="V53" i="52"/>
  <c r="BF52" i="52"/>
  <c r="BB52" i="52"/>
  <c r="AT52" i="52"/>
  <c r="AN52" i="52"/>
  <c r="X52" i="52"/>
  <c r="W52" i="52"/>
  <c r="V52" i="52"/>
  <c r="BF51" i="52"/>
  <c r="BB51" i="52"/>
  <c r="AT51" i="52"/>
  <c r="X51" i="52"/>
  <c r="W51" i="52"/>
  <c r="V51" i="52"/>
  <c r="BF49" i="52"/>
  <c r="BB49" i="52"/>
  <c r="AT49" i="52"/>
  <c r="X49" i="52"/>
  <c r="W49" i="52"/>
  <c r="V49" i="52"/>
  <c r="BF48" i="52"/>
  <c r="BB48" i="52"/>
  <c r="AT48" i="52"/>
  <c r="X48" i="52"/>
  <c r="W48" i="52"/>
  <c r="V48" i="52"/>
  <c r="BF47" i="52"/>
  <c r="BB47" i="52"/>
  <c r="AT47" i="52"/>
  <c r="X47" i="52"/>
  <c r="W47" i="52"/>
  <c r="V47" i="52"/>
  <c r="BF46" i="52"/>
  <c r="BB46" i="52"/>
  <c r="AT46" i="52"/>
  <c r="X46" i="52"/>
  <c r="W46" i="52"/>
  <c r="V46" i="52"/>
  <c r="BF45" i="52"/>
  <c r="AT45" i="52"/>
  <c r="AV45" i="52" s="1"/>
  <c r="X45" i="52"/>
  <c r="W45" i="52"/>
  <c r="V45" i="52"/>
  <c r="BF44" i="52"/>
  <c r="BB44" i="52"/>
  <c r="AT44" i="52"/>
  <c r="X44" i="52"/>
  <c r="W44" i="52"/>
  <c r="V44" i="52"/>
  <c r="BF43" i="52"/>
  <c r="BB43" i="52"/>
  <c r="AT43" i="52"/>
  <c r="AV43" i="52" s="1"/>
  <c r="X43" i="52"/>
  <c r="W43" i="52"/>
  <c r="V43" i="52"/>
  <c r="BF42" i="52"/>
  <c r="BB42" i="52"/>
  <c r="AT42" i="52"/>
  <c r="X42" i="52"/>
  <c r="W42" i="52"/>
  <c r="V42" i="52"/>
  <c r="BF41" i="52"/>
  <c r="BB41" i="52"/>
  <c r="AT41" i="52"/>
  <c r="AV41" i="52" s="1"/>
  <c r="X41" i="52"/>
  <c r="W41" i="52"/>
  <c r="V41" i="52"/>
  <c r="BF40" i="52"/>
  <c r="BB40" i="52"/>
  <c r="AT40" i="52"/>
  <c r="AV40" i="52" s="1"/>
  <c r="X40" i="52"/>
  <c r="W40" i="52"/>
  <c r="V40" i="52"/>
  <c r="BF39" i="52"/>
  <c r="AT39" i="52"/>
  <c r="AV39" i="52" s="1"/>
  <c r="X39" i="52"/>
  <c r="W39" i="52"/>
  <c r="V39" i="52"/>
  <c r="BF38" i="52"/>
  <c r="BB38" i="52"/>
  <c r="AT38" i="52"/>
  <c r="AN38" i="52"/>
  <c r="X38" i="52"/>
  <c r="W38" i="52"/>
  <c r="V38" i="52"/>
  <c r="BF36" i="52"/>
  <c r="BB36" i="52"/>
  <c r="AT36" i="52"/>
  <c r="AN36" i="52"/>
  <c r="X36" i="52"/>
  <c r="W36" i="52"/>
  <c r="V36" i="52"/>
  <c r="BF35" i="52"/>
  <c r="BB35" i="52"/>
  <c r="AT35" i="52"/>
  <c r="AN35" i="52"/>
  <c r="X35" i="52"/>
  <c r="W35" i="52"/>
  <c r="V35" i="52"/>
  <c r="BF34" i="52"/>
  <c r="BE34" i="52"/>
  <c r="BE99" i="52" s="1"/>
  <c r="BB34" i="52"/>
  <c r="AT34" i="52"/>
  <c r="AN34" i="52"/>
  <c r="X34" i="52"/>
  <c r="W34" i="52"/>
  <c r="V34" i="52"/>
  <c r="BF33" i="52"/>
  <c r="BB33" i="52"/>
  <c r="AT33" i="52"/>
  <c r="AV33" i="52" s="1"/>
  <c r="X33" i="52"/>
  <c r="W33" i="52"/>
  <c r="V33" i="52"/>
  <c r="BF31" i="52"/>
  <c r="BB31" i="52"/>
  <c r="AT31" i="52"/>
  <c r="AN31" i="52"/>
  <c r="X31" i="52"/>
  <c r="W31" i="52"/>
  <c r="V31" i="52"/>
  <c r="BF30" i="52"/>
  <c r="BB30" i="52"/>
  <c r="AT30" i="52"/>
  <c r="AN30" i="52"/>
  <c r="X30" i="52"/>
  <c r="W30" i="52"/>
  <c r="V30" i="52"/>
  <c r="BF29" i="52"/>
  <c r="BB29" i="52"/>
  <c r="AT29" i="52"/>
  <c r="AN29" i="52"/>
  <c r="X29" i="52"/>
  <c r="W29" i="52"/>
  <c r="V29" i="52"/>
  <c r="BF28" i="52"/>
  <c r="BB28" i="52"/>
  <c r="AT28" i="52"/>
  <c r="AV28" i="52" s="1"/>
  <c r="X28" i="52"/>
  <c r="W28" i="52"/>
  <c r="V28" i="52"/>
  <c r="BF27" i="52"/>
  <c r="BB27" i="52"/>
  <c r="AT27" i="52"/>
  <c r="AN27" i="52"/>
  <c r="X27" i="52"/>
  <c r="W27" i="52"/>
  <c r="V27" i="52"/>
  <c r="BP26" i="52"/>
  <c r="BF26" i="52"/>
  <c r="BB26" i="52"/>
  <c r="AT26" i="52"/>
  <c r="AN26" i="52"/>
  <c r="X26" i="52"/>
  <c r="W26" i="52"/>
  <c r="V26" i="52"/>
  <c r="BP25" i="52"/>
  <c r="BF25" i="52"/>
  <c r="AT25" i="52"/>
  <c r="AN25" i="52"/>
  <c r="X25" i="52"/>
  <c r="W25" i="52"/>
  <c r="V25" i="52"/>
  <c r="BP24" i="52"/>
  <c r="BF24" i="52"/>
  <c r="AT24" i="52"/>
  <c r="AN24" i="52"/>
  <c r="X24" i="52"/>
  <c r="W24" i="52"/>
  <c r="V24" i="52"/>
  <c r="AA17" i="52"/>
  <c r="AA16" i="52"/>
  <c r="AA15" i="52"/>
  <c r="AA14" i="52"/>
  <c r="AA13" i="52"/>
  <c r="AA12" i="52"/>
  <c r="AA9" i="52"/>
  <c r="AA8" i="52"/>
  <c r="AA7" i="52"/>
  <c r="AA5" i="52"/>
  <c r="AA4" i="52"/>
  <c r="AA3" i="52"/>
  <c r="AA2" i="52"/>
  <c r="Y162" i="52" l="1"/>
  <c r="AA162" i="52"/>
  <c r="AD162" i="52" s="1"/>
  <c r="Z162" i="52"/>
  <c r="AC162" i="52" s="1"/>
  <c r="BP99" i="52"/>
  <c r="BK59" i="52"/>
  <c r="BK57" i="52"/>
  <c r="BF160" i="52"/>
  <c r="W160" i="52"/>
  <c r="AT160" i="52"/>
  <c r="X160" i="52"/>
  <c r="BB160" i="52"/>
  <c r="V160" i="52"/>
  <c r="AN160" i="52"/>
  <c r="AN99" i="52"/>
  <c r="AT99" i="52"/>
  <c r="BF99" i="52"/>
  <c r="V99" i="52"/>
  <c r="X99" i="52"/>
  <c r="BB99" i="52"/>
  <c r="W99" i="52"/>
  <c r="AV31" i="52"/>
  <c r="AV36" i="52"/>
  <c r="AV29" i="52"/>
  <c r="AV27" i="52"/>
  <c r="AV34" i="52"/>
  <c r="AV38" i="52"/>
  <c r="AV30" i="52"/>
  <c r="AV35" i="52"/>
  <c r="Z24" i="52"/>
  <c r="AC24" i="52"/>
  <c r="AA24" i="52"/>
  <c r="Y24" i="52"/>
  <c r="AD24" i="52"/>
  <c r="AB24" i="52"/>
  <c r="AT151" i="52"/>
  <c r="AA159" i="52"/>
  <c r="AC159" i="52"/>
  <c r="AB159" i="52"/>
  <c r="Y159" i="52"/>
  <c r="Z159" i="52"/>
  <c r="AD159" i="52"/>
  <c r="W151" i="52"/>
  <c r="AN151" i="52"/>
  <c r="AA156" i="52"/>
  <c r="Y156" i="52"/>
  <c r="AC156" i="52"/>
  <c r="AB156" i="52"/>
  <c r="Z156" i="52"/>
  <c r="AD156" i="52"/>
  <c r="X151" i="52"/>
  <c r="BF151" i="52"/>
  <c r="BJ155" i="52"/>
  <c r="Y155" i="52"/>
  <c r="AC155" i="52"/>
  <c r="Z155" i="52"/>
  <c r="AD155" i="52"/>
  <c r="AA155" i="52"/>
  <c r="AB155" i="52"/>
  <c r="BE283" i="52"/>
  <c r="BJ161" i="52"/>
  <c r="AB161" i="52"/>
  <c r="Y161" i="52"/>
  <c r="AC161" i="52"/>
  <c r="AD161" i="52"/>
  <c r="AA161" i="52"/>
  <c r="Z161" i="52"/>
  <c r="Z154" i="52"/>
  <c r="AA154" i="52"/>
  <c r="Y154" i="52"/>
  <c r="AC154" i="52"/>
  <c r="AB154" i="52"/>
  <c r="AD154" i="52"/>
  <c r="BB151" i="52"/>
  <c r="BK42" i="52"/>
  <c r="BK61" i="52"/>
  <c r="AD152" i="52"/>
  <c r="Z152" i="52"/>
  <c r="AB152" i="52"/>
  <c r="AC152" i="52"/>
  <c r="Y152" i="52"/>
  <c r="AA152" i="52"/>
  <c r="Y158" i="52"/>
  <c r="AC158" i="52"/>
  <c r="AA158" i="52"/>
  <c r="Z158" i="52"/>
  <c r="AD158" i="52"/>
  <c r="AB158" i="52"/>
  <c r="AD164" i="52"/>
  <c r="AC164" i="52"/>
  <c r="AB164" i="52"/>
  <c r="AA164" i="52"/>
  <c r="Z164" i="52"/>
  <c r="Y164" i="52"/>
  <c r="AD165" i="52"/>
  <c r="AC165" i="52"/>
  <c r="AB165" i="52"/>
  <c r="AA165" i="52"/>
  <c r="Z165" i="52"/>
  <c r="Y165" i="52"/>
  <c r="Y166" i="52"/>
  <c r="AC166" i="52"/>
  <c r="AA166" i="52"/>
  <c r="AD166" i="52"/>
  <c r="Z166" i="52"/>
  <c r="AB166" i="52"/>
  <c r="BG155" i="52"/>
  <c r="BK155" i="52"/>
  <c r="V151" i="52"/>
  <c r="BG152" i="52"/>
  <c r="AD176" i="52"/>
  <c r="AC176" i="52"/>
  <c r="AB176" i="52"/>
  <c r="AA176" i="52"/>
  <c r="Z176" i="52"/>
  <c r="Y176" i="52"/>
  <c r="BG154" i="52"/>
  <c r="AD163" i="52"/>
  <c r="AB163" i="52"/>
  <c r="Z163" i="52"/>
  <c r="AC163" i="52"/>
  <c r="AA163" i="52"/>
  <c r="Y163" i="52"/>
  <c r="AA30" i="52"/>
  <c r="Z30" i="52"/>
  <c r="AC30" i="52"/>
  <c r="AB30" i="52"/>
  <c r="Y30" i="52"/>
  <c r="AD30" i="52"/>
  <c r="AA48" i="52"/>
  <c r="AB48" i="52"/>
  <c r="AD48" i="52"/>
  <c r="AC48" i="52"/>
  <c r="Y48" i="52"/>
  <c r="Z48" i="52"/>
  <c r="AB53" i="52"/>
  <c r="AD53" i="52"/>
  <c r="Y53" i="52"/>
  <c r="Z53" i="52"/>
  <c r="AC53" i="52"/>
  <c r="AA53" i="52"/>
  <c r="AA54" i="52"/>
  <c r="AB54" i="52"/>
  <c r="AD54" i="52"/>
  <c r="AC54" i="52"/>
  <c r="Y54" i="52"/>
  <c r="Z54" i="52"/>
  <c r="AC56" i="52"/>
  <c r="Y56" i="52"/>
  <c r="AB56" i="52"/>
  <c r="AA56" i="52"/>
  <c r="Z56" i="52"/>
  <c r="AD56" i="52"/>
  <c r="AC79" i="52"/>
  <c r="Y79" i="52"/>
  <c r="AA79" i="52"/>
  <c r="Z79" i="52"/>
  <c r="AB79" i="52"/>
  <c r="AD79" i="52"/>
  <c r="AC33" i="52"/>
  <c r="Y33" i="52"/>
  <c r="Z33" i="52"/>
  <c r="AA33" i="52"/>
  <c r="AB33" i="52"/>
  <c r="AD33" i="52"/>
  <c r="AB34" i="52"/>
  <c r="AD34" i="52"/>
  <c r="Y34" i="52"/>
  <c r="Z34" i="52"/>
  <c r="AC34" i="52"/>
  <c r="AA34" i="52"/>
  <c r="AB29" i="52"/>
  <c r="AC29" i="52"/>
  <c r="AA29" i="52"/>
  <c r="AD29" i="52"/>
  <c r="Y29" i="52"/>
  <c r="Z29" i="52"/>
  <c r="BK33" i="52"/>
  <c r="BK34" i="52"/>
  <c r="AB39" i="52"/>
  <c r="AA39" i="52"/>
  <c r="Y39" i="52"/>
  <c r="Z39" i="52"/>
  <c r="AD39" i="52"/>
  <c r="AC39" i="52"/>
  <c r="AA40" i="52"/>
  <c r="AD40" i="52"/>
  <c r="AC40" i="52"/>
  <c r="Y40" i="52"/>
  <c r="AB40" i="52"/>
  <c r="Z40" i="52"/>
  <c r="AD41" i="52"/>
  <c r="AB41" i="52"/>
  <c r="Z41" i="52"/>
  <c r="AC41" i="52"/>
  <c r="AA41" i="52"/>
  <c r="Y41" i="52"/>
  <c r="AC42" i="52"/>
  <c r="AA42" i="52"/>
  <c r="Y42" i="52"/>
  <c r="AD42" i="52"/>
  <c r="AB42" i="52"/>
  <c r="Z42" i="52"/>
  <c r="AB47" i="52"/>
  <c r="AA47" i="52"/>
  <c r="AD47" i="52"/>
  <c r="AC47" i="52"/>
  <c r="Y47" i="52"/>
  <c r="Z47" i="52"/>
  <c r="AD60" i="52"/>
  <c r="AB60" i="52"/>
  <c r="Z60" i="52"/>
  <c r="AC60" i="52"/>
  <c r="Y60" i="52"/>
  <c r="AA60" i="52"/>
  <c r="BJ61" i="52"/>
  <c r="AC61" i="52"/>
  <c r="AA61" i="52"/>
  <c r="Y61" i="52"/>
  <c r="AD61" i="52"/>
  <c r="AB61" i="52"/>
  <c r="Z61" i="52"/>
  <c r="AC63" i="52"/>
  <c r="AB63" i="52"/>
  <c r="Y63" i="52"/>
  <c r="AD63" i="52"/>
  <c r="Z63" i="52"/>
  <c r="AA63" i="52"/>
  <c r="BJ69" i="52"/>
  <c r="AD69" i="52"/>
  <c r="AC69" i="52"/>
  <c r="Z69" i="52"/>
  <c r="AA69" i="52"/>
  <c r="AB69" i="52"/>
  <c r="Y69" i="52"/>
  <c r="AA76" i="52"/>
  <c r="AB76" i="52"/>
  <c r="AC76" i="52"/>
  <c r="Y76" i="52"/>
  <c r="AD76" i="52"/>
  <c r="Z76" i="52"/>
  <c r="BJ77" i="52"/>
  <c r="AD77" i="52"/>
  <c r="AA77" i="52"/>
  <c r="Z77" i="52"/>
  <c r="AB77" i="52"/>
  <c r="AC77" i="52"/>
  <c r="Y77" i="52"/>
  <c r="AA82" i="52"/>
  <c r="AB82" i="52"/>
  <c r="AD82" i="52"/>
  <c r="AC82" i="52"/>
  <c r="Y82" i="52"/>
  <c r="Z82" i="52"/>
  <c r="BJ88" i="52"/>
  <c r="AD88" i="52"/>
  <c r="Z88" i="52"/>
  <c r="AB88" i="52"/>
  <c r="AC88" i="52"/>
  <c r="Y88" i="52"/>
  <c r="AA88" i="52"/>
  <c r="AC90" i="52"/>
  <c r="AA90" i="52"/>
  <c r="Y90" i="52"/>
  <c r="AB90" i="52"/>
  <c r="Z90" i="52"/>
  <c r="AD90" i="52"/>
  <c r="AB91" i="52"/>
  <c r="Y91" i="52"/>
  <c r="Z91" i="52"/>
  <c r="AA91" i="52"/>
  <c r="AC91" i="52"/>
  <c r="AD91" i="52"/>
  <c r="AA92" i="52"/>
  <c r="AD92" i="52"/>
  <c r="AC92" i="52"/>
  <c r="Y92" i="52"/>
  <c r="AB92" i="52"/>
  <c r="Z92" i="52"/>
  <c r="AD93" i="52"/>
  <c r="AB93" i="52"/>
  <c r="Z93" i="52"/>
  <c r="AA93" i="52"/>
  <c r="AC93" i="52"/>
  <c r="Y93" i="52"/>
  <c r="AC25" i="52"/>
  <c r="AD25" i="52"/>
  <c r="AB25" i="52"/>
  <c r="Y25" i="52"/>
  <c r="Z25" i="52"/>
  <c r="AA25" i="52"/>
  <c r="AD31" i="52"/>
  <c r="Z31" i="52"/>
  <c r="AA31" i="52"/>
  <c r="AC31" i="52"/>
  <c r="AB31" i="52"/>
  <c r="Y31" i="52"/>
  <c r="AD36" i="52"/>
  <c r="AA36" i="52"/>
  <c r="Z36" i="52"/>
  <c r="AC36" i="52"/>
  <c r="AB36" i="52"/>
  <c r="Y36" i="52"/>
  <c r="AA45" i="52"/>
  <c r="AB45" i="52"/>
  <c r="Y45" i="52"/>
  <c r="AD45" i="52"/>
  <c r="Z45" i="52"/>
  <c r="AC45" i="52"/>
  <c r="AD46" i="52"/>
  <c r="AC46" i="52"/>
  <c r="Z46" i="52"/>
  <c r="AA46" i="52"/>
  <c r="AB46" i="52"/>
  <c r="Y46" i="52"/>
  <c r="AD49" i="52"/>
  <c r="Z49" i="52"/>
  <c r="AA49" i="52"/>
  <c r="AB49" i="52"/>
  <c r="AC49" i="52"/>
  <c r="Y49" i="52"/>
  <c r="AD55" i="52"/>
  <c r="AA55" i="52"/>
  <c r="Z55" i="52"/>
  <c r="AB55" i="52"/>
  <c r="AC55" i="52"/>
  <c r="Y55" i="52"/>
  <c r="AB57" i="52"/>
  <c r="AC57" i="52"/>
  <c r="Y57" i="52"/>
  <c r="AA57" i="52"/>
  <c r="Z57" i="52"/>
  <c r="AD57" i="52"/>
  <c r="AB80" i="52"/>
  <c r="AD80" i="52"/>
  <c r="AC80" i="52"/>
  <c r="AA80" i="52"/>
  <c r="Z80" i="52"/>
  <c r="Y80" i="52"/>
  <c r="AA35" i="52"/>
  <c r="AC35" i="52"/>
  <c r="AB35" i="52"/>
  <c r="AD35" i="52"/>
  <c r="Y35" i="52"/>
  <c r="Z35" i="52"/>
  <c r="AB43" i="52"/>
  <c r="Y43" i="52"/>
  <c r="Z43" i="52"/>
  <c r="AA43" i="52"/>
  <c r="AD43" i="52"/>
  <c r="AC43" i="52"/>
  <c r="AA59" i="52"/>
  <c r="AD59" i="52"/>
  <c r="AC59" i="52"/>
  <c r="Y59" i="52"/>
  <c r="Z59" i="52"/>
  <c r="AB59" i="52"/>
  <c r="BJ62" i="52"/>
  <c r="AA62" i="52"/>
  <c r="AC62" i="52"/>
  <c r="AB62" i="52"/>
  <c r="Y62" i="52"/>
  <c r="AD62" i="52"/>
  <c r="Z62" i="52"/>
  <c r="AA68" i="52"/>
  <c r="AB68" i="52"/>
  <c r="Y68" i="52"/>
  <c r="AD68" i="52"/>
  <c r="AC68" i="52"/>
  <c r="Z68" i="52"/>
  <c r="AC74" i="52"/>
  <c r="AD74" i="52"/>
  <c r="AB74" i="52"/>
  <c r="Y74" i="52"/>
  <c r="AA74" i="52"/>
  <c r="Z74" i="52"/>
  <c r="AB75" i="52"/>
  <c r="AD75" i="52"/>
  <c r="Z75" i="52"/>
  <c r="AC75" i="52"/>
  <c r="Y75" i="52"/>
  <c r="AA75" i="52"/>
  <c r="AC95" i="52"/>
  <c r="Y95" i="52"/>
  <c r="AD95" i="52"/>
  <c r="AB95" i="52"/>
  <c r="Z95" i="52"/>
  <c r="AA95" i="52"/>
  <c r="BJ97" i="52"/>
  <c r="AA97" i="52"/>
  <c r="Z97" i="52"/>
  <c r="Y97" i="52"/>
  <c r="AD97" i="52"/>
  <c r="AB97" i="52"/>
  <c r="AC97" i="52"/>
  <c r="AD94" i="52"/>
  <c r="AB94" i="52"/>
  <c r="Z94" i="52"/>
  <c r="AC94" i="52"/>
  <c r="AA94" i="52"/>
  <c r="Y94" i="52"/>
  <c r="AD85" i="52"/>
  <c r="AC85" i="52"/>
  <c r="AB85" i="52"/>
  <c r="AA85" i="52"/>
  <c r="Z85" i="52"/>
  <c r="Y85" i="52"/>
  <c r="AB84" i="52"/>
  <c r="AA84" i="52"/>
  <c r="AC84" i="52"/>
  <c r="AD84" i="52"/>
  <c r="Z84" i="52"/>
  <c r="Y84" i="52"/>
  <c r="AA83" i="52"/>
  <c r="AD83" i="52"/>
  <c r="AB83" i="52"/>
  <c r="Z83" i="52"/>
  <c r="AC83" i="52"/>
  <c r="Y83" i="52"/>
  <c r="AA81" i="52"/>
  <c r="AB81" i="52"/>
  <c r="AC81" i="52"/>
  <c r="Y81" i="52"/>
  <c r="AD81" i="52"/>
  <c r="Z81" i="52"/>
  <c r="Y78" i="52"/>
  <c r="AD78" i="52"/>
  <c r="AC78" i="52"/>
  <c r="AB78" i="52"/>
  <c r="AA78" i="52"/>
  <c r="Z78" i="52"/>
  <c r="AC73" i="52"/>
  <c r="Y73" i="52"/>
  <c r="Z73" i="52"/>
  <c r="AB73" i="52"/>
  <c r="AA73" i="52"/>
  <c r="AD73" i="52"/>
  <c r="AC71" i="52"/>
  <c r="Y71" i="52"/>
  <c r="AD71" i="52"/>
  <c r="Z71" i="52"/>
  <c r="AA71" i="52"/>
  <c r="AB71" i="52"/>
  <c r="AB67" i="52"/>
  <c r="AD67" i="52"/>
  <c r="AC67" i="52"/>
  <c r="AA67" i="52"/>
  <c r="Z67" i="52"/>
  <c r="Y67" i="52"/>
  <c r="BJ65" i="52"/>
  <c r="AC65" i="52"/>
  <c r="AA65" i="52"/>
  <c r="Y65" i="52"/>
  <c r="AD65" i="52"/>
  <c r="AB65" i="52"/>
  <c r="Z65" i="52"/>
  <c r="AD52" i="52"/>
  <c r="Z52" i="52"/>
  <c r="AB52" i="52"/>
  <c r="AC52" i="52"/>
  <c r="Y52" i="52"/>
  <c r="AA52" i="52"/>
  <c r="AC51" i="52"/>
  <c r="Z51" i="52"/>
  <c r="AB51" i="52"/>
  <c r="AD51" i="52"/>
  <c r="AA51" i="52"/>
  <c r="Y51" i="52"/>
  <c r="AA44" i="52"/>
  <c r="AC44" i="52"/>
  <c r="AB44" i="52"/>
  <c r="Y44" i="52"/>
  <c r="AD44" i="52"/>
  <c r="Z44" i="52"/>
  <c r="AD38" i="52"/>
  <c r="AC38" i="52"/>
  <c r="AB38" i="52"/>
  <c r="AA38" i="52"/>
  <c r="Z38" i="52"/>
  <c r="Y38" i="52"/>
  <c r="AC28" i="52"/>
  <c r="AD28" i="52"/>
  <c r="AB28" i="52"/>
  <c r="Z28" i="52"/>
  <c r="AA28" i="52"/>
  <c r="Y28" i="52"/>
  <c r="BJ27" i="52"/>
  <c r="AB27" i="52"/>
  <c r="AC27" i="52"/>
  <c r="Y27" i="52"/>
  <c r="AD27" i="52"/>
  <c r="Z27" i="52"/>
  <c r="AA27" i="52"/>
  <c r="AC26" i="52"/>
  <c r="AD26" i="52"/>
  <c r="AB26" i="52"/>
  <c r="AA26" i="52"/>
  <c r="Y26" i="52"/>
  <c r="Z26" i="52"/>
  <c r="AU163" i="52"/>
  <c r="AV159" i="52"/>
  <c r="AV154" i="52"/>
  <c r="AU81" i="52"/>
  <c r="AO78" i="52"/>
  <c r="AO154" i="52"/>
  <c r="AU164" i="52"/>
  <c r="AO82" i="52"/>
  <c r="BG94" i="52"/>
  <c r="AU152" i="52"/>
  <c r="AO158" i="52"/>
  <c r="AU159" i="52"/>
  <c r="AV163" i="52"/>
  <c r="BK164" i="52"/>
  <c r="AU154" i="52"/>
  <c r="AO27" i="52"/>
  <c r="AU35" i="52"/>
  <c r="AO62" i="52"/>
  <c r="AU65" i="52"/>
  <c r="AV81" i="52"/>
  <c r="AV90" i="52"/>
  <c r="AO94" i="52"/>
  <c r="AO73" i="52"/>
  <c r="AV75" i="52"/>
  <c r="AU53" i="52"/>
  <c r="AU38" i="52"/>
  <c r="AO38" i="52"/>
  <c r="AO31" i="52"/>
  <c r="AV25" i="52"/>
  <c r="AV48" i="52"/>
  <c r="AV51" i="52"/>
  <c r="BG42" i="52"/>
  <c r="AV73" i="52"/>
  <c r="AO81" i="52"/>
  <c r="BJ95" i="52"/>
  <c r="AV54" i="52"/>
  <c r="AV91" i="52"/>
  <c r="AO25" i="52"/>
  <c r="BK35" i="52"/>
  <c r="AV49" i="52"/>
  <c r="BG62" i="52"/>
  <c r="AV82" i="52"/>
  <c r="AV92" i="52"/>
  <c r="AU25" i="52"/>
  <c r="BJ30" i="52"/>
  <c r="AV69" i="52"/>
  <c r="AU76" i="52"/>
  <c r="AV77" i="52"/>
  <c r="AO53" i="52"/>
  <c r="BG65" i="52"/>
  <c r="AO77" i="52"/>
  <c r="BG83" i="52"/>
  <c r="AO91" i="52"/>
  <c r="AV94" i="52"/>
  <c r="AO35" i="52"/>
  <c r="AV44" i="52"/>
  <c r="AV46" i="52"/>
  <c r="BG47" i="52"/>
  <c r="AV47" i="52"/>
  <c r="AU48" i="52"/>
  <c r="AU51" i="52"/>
  <c r="BG56" i="52"/>
  <c r="AO59" i="52"/>
  <c r="AO65" i="52"/>
  <c r="AO68" i="52"/>
  <c r="AU68" i="52"/>
  <c r="AU73" i="52"/>
  <c r="AU78" i="52"/>
  <c r="AV80" i="52"/>
  <c r="BG85" i="52"/>
  <c r="AU88" i="52"/>
  <c r="BG90" i="52"/>
  <c r="AU93" i="52"/>
  <c r="AO97" i="52"/>
  <c r="BK78" i="52"/>
  <c r="BJ82" i="52"/>
  <c r="BJ156" i="52"/>
  <c r="BJ159" i="52"/>
  <c r="AU29" i="52"/>
  <c r="BG40" i="52"/>
  <c r="AO41" i="52"/>
  <c r="AO44" i="52"/>
  <c r="AU45" i="52"/>
  <c r="AU46" i="52"/>
  <c r="AO47" i="52"/>
  <c r="AU47" i="52"/>
  <c r="AU49" i="52"/>
  <c r="AO57" i="52"/>
  <c r="AV59" i="52"/>
  <c r="AV65" i="52"/>
  <c r="AV68" i="52"/>
  <c r="BK69" i="52"/>
  <c r="AU71" i="52"/>
  <c r="AO76" i="52"/>
  <c r="AV79" i="52"/>
  <c r="AO80" i="52"/>
  <c r="AU90" i="52"/>
  <c r="BG91" i="52"/>
  <c r="AU95" i="52"/>
  <c r="AV97" i="52"/>
  <c r="AV156" i="52"/>
  <c r="AE157" i="52"/>
  <c r="AO176" i="52"/>
  <c r="BJ158" i="52"/>
  <c r="BJ163" i="52"/>
  <c r="AO164" i="52"/>
  <c r="AO156" i="52"/>
  <c r="BK161" i="52"/>
  <c r="AU176" i="52"/>
  <c r="AO26" i="52"/>
  <c r="AU30" i="52"/>
  <c r="AU44" i="52"/>
  <c r="AV52" i="52"/>
  <c r="AU57" i="52"/>
  <c r="BG59" i="52"/>
  <c r="AO61" i="52"/>
  <c r="BG67" i="52"/>
  <c r="AO67" i="52"/>
  <c r="BG77" i="52"/>
  <c r="AU79" i="52"/>
  <c r="AU85" i="52"/>
  <c r="AV88" i="52"/>
  <c r="AO90" i="52"/>
  <c r="AU91" i="52"/>
  <c r="AV95" i="52"/>
  <c r="AV155" i="52"/>
  <c r="AV152" i="52"/>
  <c r="BG52" i="52"/>
  <c r="BJ68" i="52"/>
  <c r="BG29" i="52"/>
  <c r="AO29" i="52"/>
  <c r="AU42" i="52"/>
  <c r="BG44" i="52"/>
  <c r="AO51" i="52"/>
  <c r="BG54" i="52"/>
  <c r="AV57" i="52"/>
  <c r="AU59" i="52"/>
  <c r="BG75" i="52"/>
  <c r="AU77" i="52"/>
  <c r="AU80" i="52"/>
  <c r="AO88" i="52"/>
  <c r="AO95" i="52"/>
  <c r="BG97" i="52"/>
  <c r="BG165" i="52"/>
  <c r="BG176" i="52"/>
  <c r="AV157" i="52"/>
  <c r="BJ176" i="52"/>
  <c r="AO152" i="52"/>
  <c r="AV26" i="52"/>
  <c r="BG27" i="52"/>
  <c r="BJ31" i="52"/>
  <c r="AO39" i="52"/>
  <c r="AO42" i="52"/>
  <c r="AU43" i="52"/>
  <c r="AO49" i="52"/>
  <c r="AU52" i="52"/>
  <c r="BK53" i="52"/>
  <c r="AU54" i="52"/>
  <c r="BK55" i="52"/>
  <c r="AV56" i="52"/>
  <c r="BJ59" i="52"/>
  <c r="AO60" i="52"/>
  <c r="AV61" i="52"/>
  <c r="AV62" i="52"/>
  <c r="AV67" i="52"/>
  <c r="BG68" i="52"/>
  <c r="BG69" i="52"/>
  <c r="AO69" i="52"/>
  <c r="BJ80" i="52"/>
  <c r="AO83" i="52"/>
  <c r="AU84" i="52"/>
  <c r="AO85" i="52"/>
  <c r="BG92" i="52"/>
  <c r="AO93" i="52"/>
  <c r="AU157" i="52"/>
  <c r="AU158" i="52"/>
  <c r="AU161" i="52"/>
  <c r="BJ165" i="52"/>
  <c r="AO165" i="52"/>
  <c r="AU26" i="52"/>
  <c r="AU36" i="52"/>
  <c r="AO40" i="52"/>
  <c r="BG43" i="52"/>
  <c r="BK45" i="52"/>
  <c r="AO45" i="52"/>
  <c r="BK47" i="52"/>
  <c r="AO54" i="52"/>
  <c r="AU56" i="52"/>
  <c r="BG57" i="52"/>
  <c r="BK63" i="52"/>
  <c r="AO63" i="52"/>
  <c r="AU67" i="52"/>
  <c r="BJ73" i="52"/>
  <c r="AO75" i="52"/>
  <c r="BG81" i="52"/>
  <c r="BG88" i="52"/>
  <c r="AU92" i="52"/>
  <c r="BG93" i="52"/>
  <c r="AU94" i="52"/>
  <c r="AU156" i="52"/>
  <c r="BK157" i="52"/>
  <c r="AO157" i="52"/>
  <c r="AO161" i="52"/>
  <c r="BJ164" i="52"/>
  <c r="AO163" i="52"/>
  <c r="AU165" i="52"/>
  <c r="AO166" i="52"/>
  <c r="BG76" i="52"/>
  <c r="BK75" i="52"/>
  <c r="BG74" i="52"/>
  <c r="AV71" i="52"/>
  <c r="AV63" i="52"/>
  <c r="BG60" i="52"/>
  <c r="AV55" i="52"/>
  <c r="AV53" i="52"/>
  <c r="BG53" i="52"/>
  <c r="BK51" i="52"/>
  <c r="BG49" i="52"/>
  <c r="BG48" i="52"/>
  <c r="AV42" i="52"/>
  <c r="BK36" i="52"/>
  <c r="BJ25" i="52"/>
  <c r="BJ26" i="52"/>
  <c r="AV24" i="52"/>
  <c r="AU62" i="52"/>
  <c r="AU27" i="52"/>
  <c r="BG31" i="52"/>
  <c r="BJ35" i="52"/>
  <c r="BJ36" i="52"/>
  <c r="AU82" i="52"/>
  <c r="AU41" i="52"/>
  <c r="AO46" i="52"/>
  <c r="BJ47" i="52"/>
  <c r="BJ90" i="52"/>
  <c r="BJ28" i="52"/>
  <c r="AO30" i="52"/>
  <c r="BG35" i="52"/>
  <c r="BG39" i="52"/>
  <c r="BG41" i="52"/>
  <c r="AO43" i="52"/>
  <c r="BJ49" i="52"/>
  <c r="AU39" i="52"/>
  <c r="BJ81" i="52"/>
  <c r="BG25" i="52"/>
  <c r="BG26" i="52"/>
  <c r="AO28" i="52"/>
  <c r="BG30" i="52"/>
  <c r="AU31" i="52"/>
  <c r="AU33" i="52"/>
  <c r="BG34" i="52"/>
  <c r="AO48" i="52"/>
  <c r="AU55" i="52"/>
  <c r="AW55" i="52" s="1"/>
  <c r="AU61" i="52"/>
  <c r="AU63" i="52"/>
  <c r="AU69" i="52"/>
  <c r="BG36" i="52"/>
  <c r="BG33" i="52"/>
  <c r="AU28" i="52"/>
  <c r="BG28" i="52"/>
  <c r="BJ51" i="52"/>
  <c r="BG24" i="52"/>
  <c r="BK49" i="52"/>
  <c r="BJ71" i="52"/>
  <c r="BJ34" i="52"/>
  <c r="BJ79" i="52"/>
  <c r="BK88" i="52"/>
  <c r="BJ42" i="52"/>
  <c r="BJ53" i="52"/>
  <c r="BK54" i="52"/>
  <c r="BJ57" i="52"/>
  <c r="BJ74" i="52"/>
  <c r="BG79" i="52"/>
  <c r="BK79" i="52"/>
  <c r="BJ92" i="52"/>
  <c r="AU155" i="52"/>
  <c r="BJ24" i="52"/>
  <c r="BK27" i="52"/>
  <c r="AO33" i="52"/>
  <c r="AU34" i="52"/>
  <c r="AO36" i="52"/>
  <c r="BG38" i="52"/>
  <c r="BJ38" i="52"/>
  <c r="AU40" i="52"/>
  <c r="BK43" i="52"/>
  <c r="BJ44" i="52"/>
  <c r="BG45" i="52"/>
  <c r="BJ48" i="52"/>
  <c r="AO52" i="52"/>
  <c r="BJ52" i="52"/>
  <c r="BJ54" i="52"/>
  <c r="AO56" i="52"/>
  <c r="BJ56" i="52"/>
  <c r="BK62" i="52"/>
  <c r="BG63" i="52"/>
  <c r="AO71" i="52"/>
  <c r="BG73" i="52"/>
  <c r="AU74" i="52"/>
  <c r="BJ75" i="52"/>
  <c r="AO79" i="52"/>
  <c r="BG80" i="52"/>
  <c r="BK80" i="52"/>
  <c r="BG84" i="52"/>
  <c r="AO84" i="52"/>
  <c r="BK156" i="52"/>
  <c r="AV161" i="52"/>
  <c r="BJ94" i="52"/>
  <c r="BJ29" i="52"/>
  <c r="BK30" i="52"/>
  <c r="BK31" i="52"/>
  <c r="BJ33" i="52"/>
  <c r="BG71" i="52"/>
  <c r="BK71" i="52"/>
  <c r="AV74" i="52"/>
  <c r="BJ152" i="52"/>
  <c r="BG163" i="52"/>
  <c r="BK163" i="52"/>
  <c r="AO24" i="52"/>
  <c r="AU24" i="52"/>
  <c r="AO34" i="52"/>
  <c r="BK39" i="52"/>
  <c r="BG46" i="52"/>
  <c r="BK52" i="52"/>
  <c r="AU60" i="52"/>
  <c r="BJ63" i="52"/>
  <c r="AO74" i="52"/>
  <c r="AU75" i="52"/>
  <c r="BG78" i="52"/>
  <c r="BG82" i="52"/>
  <c r="BK82" i="52"/>
  <c r="AU83" i="52"/>
  <c r="BK91" i="52"/>
  <c r="BK92" i="52"/>
  <c r="AO92" i="52"/>
  <c r="AV93" i="52"/>
  <c r="BJ93" i="52"/>
  <c r="BG95" i="52"/>
  <c r="BK95" i="52"/>
  <c r="AU97" i="52"/>
  <c r="BG162" i="52"/>
  <c r="AO155" i="52"/>
  <c r="AU162" i="52"/>
  <c r="BK165" i="52"/>
  <c r="BG161" i="52"/>
  <c r="BJ154" i="52"/>
  <c r="AV166" i="52"/>
  <c r="BJ166" i="52"/>
  <c r="AO159" i="52"/>
  <c r="BG164" i="52"/>
  <c r="BG166" i="52"/>
  <c r="BK166" i="52"/>
  <c r="AU166" i="52"/>
  <c r="AG162" i="52" l="1"/>
  <c r="AJ162" i="52" s="1"/>
  <c r="AF162" i="52"/>
  <c r="AI162" i="52" s="1"/>
  <c r="AB162" i="52"/>
  <c r="AE162" i="52" s="1"/>
  <c r="AH162" i="52" s="1"/>
  <c r="AH160" i="52" s="1"/>
  <c r="AH283" i="52" s="1"/>
  <c r="AN283" i="52"/>
  <c r="AV160" i="52"/>
  <c r="BG160" i="52"/>
  <c r="AA160" i="52"/>
  <c r="BK160" i="52"/>
  <c r="AD160" i="52"/>
  <c r="BJ160" i="52"/>
  <c r="AU160" i="52"/>
  <c r="AC160" i="52"/>
  <c r="Z160" i="52"/>
  <c r="Y160" i="52"/>
  <c r="AU99" i="52"/>
  <c r="BG99" i="52"/>
  <c r="BK99" i="52"/>
  <c r="Z99" i="52"/>
  <c r="AB99" i="52"/>
  <c r="Y99" i="52"/>
  <c r="AO99" i="52"/>
  <c r="BJ99" i="52"/>
  <c r="AV99" i="52"/>
  <c r="AC99" i="52"/>
  <c r="AD99" i="52"/>
  <c r="AA99" i="52"/>
  <c r="W283" i="52"/>
  <c r="AT283" i="52"/>
  <c r="X283" i="52"/>
  <c r="AC151" i="52"/>
  <c r="V283" i="52"/>
  <c r="BB283" i="52"/>
  <c r="AW163" i="52"/>
  <c r="BF283" i="52"/>
  <c r="Z151" i="52"/>
  <c r="BJ151" i="52"/>
  <c r="BG151" i="52"/>
  <c r="BO283" i="52"/>
  <c r="BP283" i="52"/>
  <c r="AD151" i="52"/>
  <c r="AA151" i="52"/>
  <c r="AO151" i="52"/>
  <c r="AV151" i="52"/>
  <c r="AU151" i="52"/>
  <c r="Y151" i="52"/>
  <c r="AB151" i="52"/>
  <c r="BK151" i="52"/>
  <c r="AF157" i="52"/>
  <c r="BL157" i="52" s="1"/>
  <c r="AW152" i="52"/>
  <c r="AW159" i="52"/>
  <c r="AW164" i="52"/>
  <c r="AW165" i="52"/>
  <c r="AW82" i="52"/>
  <c r="AE163" i="52"/>
  <c r="AW157" i="52"/>
  <c r="AW176" i="52"/>
  <c r="AW27" i="52"/>
  <c r="AW81" i="52"/>
  <c r="AW78" i="52"/>
  <c r="AW53" i="52"/>
  <c r="AW65" i="52"/>
  <c r="AW161" i="52"/>
  <c r="AW154" i="52"/>
  <c r="AW156" i="52"/>
  <c r="AW158" i="52"/>
  <c r="AW35" i="52"/>
  <c r="AW62" i="52"/>
  <c r="AW73" i="52"/>
  <c r="AW94" i="52"/>
  <c r="AW91" i="52"/>
  <c r="AW39" i="52"/>
  <c r="AW38" i="52"/>
  <c r="AW31" i="52"/>
  <c r="AW51" i="52"/>
  <c r="AW75" i="52"/>
  <c r="AW54" i="52"/>
  <c r="AW42" i="52"/>
  <c r="AW47" i="52"/>
  <c r="AW40" i="52"/>
  <c r="AW67" i="52"/>
  <c r="AW76" i="52"/>
  <c r="AW79" i="52"/>
  <c r="AW69" i="52"/>
  <c r="AW83" i="52"/>
  <c r="AW60" i="52"/>
  <c r="AW45" i="52"/>
  <c r="AW80" i="52"/>
  <c r="AW57" i="52"/>
  <c r="AW48" i="52"/>
  <c r="AW84" i="52"/>
  <c r="AW30" i="52"/>
  <c r="AW95" i="52"/>
  <c r="AW29" i="52"/>
  <c r="AW44" i="52"/>
  <c r="AW49" i="52"/>
  <c r="AW41" i="52"/>
  <c r="AE91" i="52"/>
  <c r="AE78" i="52"/>
  <c r="AW97" i="52"/>
  <c r="AW43" i="52"/>
  <c r="AW59" i="52"/>
  <c r="AW68" i="52"/>
  <c r="AW88" i="52"/>
  <c r="AE156" i="52"/>
  <c r="AW33" i="52"/>
  <c r="AW77" i="52"/>
  <c r="AW25" i="52"/>
  <c r="AW93" i="52"/>
  <c r="AW61" i="52"/>
  <c r="AW26" i="52"/>
  <c r="AE158" i="52"/>
  <c r="AW166" i="52"/>
  <c r="AW36" i="52"/>
  <c r="AW71" i="52"/>
  <c r="AW46" i="52"/>
  <c r="AW90" i="52"/>
  <c r="AE164" i="52"/>
  <c r="AW56" i="52"/>
  <c r="AE44" i="52"/>
  <c r="AE176" i="52"/>
  <c r="AE154" i="52"/>
  <c r="AE166" i="52"/>
  <c r="AE159" i="52"/>
  <c r="AE67" i="52"/>
  <c r="AW92" i="52"/>
  <c r="AW63" i="52"/>
  <c r="AW85" i="52"/>
  <c r="AE31" i="52"/>
  <c r="AW52" i="52"/>
  <c r="AW28" i="52"/>
  <c r="AW74" i="52"/>
  <c r="AE81" i="52"/>
  <c r="AE35" i="52"/>
  <c r="AE83" i="52"/>
  <c r="AE36" i="52"/>
  <c r="AW34" i="52"/>
  <c r="AE27" i="52"/>
  <c r="AE85" i="52"/>
  <c r="AE80" i="52"/>
  <c r="AE60" i="52"/>
  <c r="AE65" i="52"/>
  <c r="AE62" i="52"/>
  <c r="AE45" i="52"/>
  <c r="AE84" i="52"/>
  <c r="AE46" i="52"/>
  <c r="AE95" i="52"/>
  <c r="AE88" i="52"/>
  <c r="AE73" i="52"/>
  <c r="AE68" i="52"/>
  <c r="AW155" i="52"/>
  <c r="AE161" i="52"/>
  <c r="AE165" i="52"/>
  <c r="AE155" i="52"/>
  <c r="AE82" i="52"/>
  <c r="AE97" i="52"/>
  <c r="AE77" i="52"/>
  <c r="AE69" i="52"/>
  <c r="AE49" i="52"/>
  <c r="AE53" i="52"/>
  <c r="AE42" i="52"/>
  <c r="AE75" i="52"/>
  <c r="AE56" i="52"/>
  <c r="AE28" i="52"/>
  <c r="AE25" i="52"/>
  <c r="AE29" i="52"/>
  <c r="AE63" i="52"/>
  <c r="AE41" i="52"/>
  <c r="AE94" i="52"/>
  <c r="AW24" i="52"/>
  <c r="AE92" i="52"/>
  <c r="AE76" i="52"/>
  <c r="AE48" i="52"/>
  <c r="AE79" i="52"/>
  <c r="AE61" i="52"/>
  <c r="AE39" i="52"/>
  <c r="AE90" i="52"/>
  <c r="AE59" i="52"/>
  <c r="AE47" i="52"/>
  <c r="AE93" i="52"/>
  <c r="AE43" i="52"/>
  <c r="AE40" i="52"/>
  <c r="AE30" i="52"/>
  <c r="AE38" i="52"/>
  <c r="AE71" i="52"/>
  <c r="AE34" i="52"/>
  <c r="AE54" i="52"/>
  <c r="AE52" i="52"/>
  <c r="AE26" i="52"/>
  <c r="AE55" i="52"/>
  <c r="AE152" i="52"/>
  <c r="AE57" i="52"/>
  <c r="AE74" i="52"/>
  <c r="AE33" i="52"/>
  <c r="AE24" i="52"/>
  <c r="AE51" i="52"/>
  <c r="AB160" i="52" l="1"/>
  <c r="AB283" i="52" s="1"/>
  <c r="AJ160" i="52"/>
  <c r="AJ283" i="52" s="1"/>
  <c r="AK162" i="52"/>
  <c r="AE160" i="52"/>
  <c r="AW99" i="52"/>
  <c r="AE99" i="52"/>
  <c r="BK283" i="52"/>
  <c r="AU283" i="52"/>
  <c r="AC283" i="52"/>
  <c r="BJ283" i="52"/>
  <c r="AV283" i="52"/>
  <c r="BT157" i="52"/>
  <c r="Y283" i="52"/>
  <c r="AF166" i="52"/>
  <c r="BH166" i="52" s="1"/>
  <c r="BS166" i="52" s="1"/>
  <c r="AF163" i="52"/>
  <c r="AG163" i="52" s="1"/>
  <c r="AI163" i="52" s="1"/>
  <c r="AA283" i="52"/>
  <c r="BL162" i="52"/>
  <c r="AW151" i="52"/>
  <c r="AF176" i="52"/>
  <c r="Z283" i="52"/>
  <c r="AD283" i="52"/>
  <c r="BG283" i="52"/>
  <c r="AF45" i="52"/>
  <c r="BL45" i="52" s="1"/>
  <c r="AF35" i="52"/>
  <c r="BL35" i="52" s="1"/>
  <c r="AF62" i="52"/>
  <c r="BL62" i="52" s="1"/>
  <c r="AF80" i="52"/>
  <c r="BL80" i="52" s="1"/>
  <c r="AE151" i="52"/>
  <c r="AF46" i="52"/>
  <c r="BT46" i="52" s="1"/>
  <c r="AF36" i="52"/>
  <c r="BL36" i="52" s="1"/>
  <c r="AF31" i="52"/>
  <c r="BL31" i="52" s="1"/>
  <c r="BR159" i="52"/>
  <c r="AF91" i="52"/>
  <c r="BH91" i="52" s="1"/>
  <c r="BS91" i="52" s="1"/>
  <c r="AG157" i="52"/>
  <c r="BR157" i="52" s="1"/>
  <c r="BR60" i="52"/>
  <c r="AF158" i="52"/>
  <c r="AF156" i="52"/>
  <c r="BH156" i="52" s="1"/>
  <c r="BS156" i="52" s="1"/>
  <c r="BH157" i="52"/>
  <c r="BS157" i="52" s="1"/>
  <c r="AF85" i="52"/>
  <c r="BH85" i="52" s="1"/>
  <c r="BQ85" i="52" s="1"/>
  <c r="AF84" i="52"/>
  <c r="BT84" i="52" s="1"/>
  <c r="AF83" i="52"/>
  <c r="BT83" i="52" s="1"/>
  <c r="AF81" i="52"/>
  <c r="BT81" i="52" s="1"/>
  <c r="AF78" i="52"/>
  <c r="BL78" i="52" s="1"/>
  <c r="AF67" i="52"/>
  <c r="BT67" i="52" s="1"/>
  <c r="AF65" i="52"/>
  <c r="BT65" i="52" s="1"/>
  <c r="AF44" i="52"/>
  <c r="BT44" i="52" s="1"/>
  <c r="AF27" i="52"/>
  <c r="AG27" i="52" s="1"/>
  <c r="AI27" i="52" s="1"/>
  <c r="AF164" i="52"/>
  <c r="BL164" i="52" s="1"/>
  <c r="AF154" i="52"/>
  <c r="AF60" i="52"/>
  <c r="AI60" i="52" s="1"/>
  <c r="BR164" i="52"/>
  <c r="AF159" i="52"/>
  <c r="AI159" i="52" s="1"/>
  <c r="BR36" i="52"/>
  <c r="AF74" i="52"/>
  <c r="BT74" i="52" s="1"/>
  <c r="AF40" i="52"/>
  <c r="BT40" i="52" s="1"/>
  <c r="AF93" i="52"/>
  <c r="BT93" i="52" s="1"/>
  <c r="AF41" i="52"/>
  <c r="BT41" i="52" s="1"/>
  <c r="AF25" i="52"/>
  <c r="BH25" i="52" s="1"/>
  <c r="BQ25" i="52" s="1"/>
  <c r="AF77" i="52"/>
  <c r="BT77" i="52" s="1"/>
  <c r="AF97" i="52"/>
  <c r="BH97" i="52" s="1"/>
  <c r="BS97" i="52" s="1"/>
  <c r="AF82" i="52"/>
  <c r="BH82" i="52" s="1"/>
  <c r="BS82" i="52" s="1"/>
  <c r="BR68" i="52"/>
  <c r="AF68" i="52"/>
  <c r="BH68" i="52" s="1"/>
  <c r="BQ68" i="52" s="1"/>
  <c r="AF24" i="52"/>
  <c r="AG24" i="52" s="1"/>
  <c r="BR24" i="52" s="1"/>
  <c r="AF57" i="52"/>
  <c r="AF34" i="52"/>
  <c r="BL34" i="52" s="1"/>
  <c r="BR34" i="52"/>
  <c r="AF43" i="52"/>
  <c r="BL43" i="52" s="1"/>
  <c r="AF47" i="52"/>
  <c r="AG47" i="52" s="1"/>
  <c r="AF61" i="52"/>
  <c r="BL61" i="52" s="1"/>
  <c r="AF48" i="52"/>
  <c r="BT48" i="52" s="1"/>
  <c r="AF63" i="52"/>
  <c r="BL63" i="52" s="1"/>
  <c r="AF29" i="52"/>
  <c r="BH29" i="52" s="1"/>
  <c r="BQ29" i="52" s="1"/>
  <c r="AF42" i="52"/>
  <c r="BH42" i="52" s="1"/>
  <c r="BS42" i="52" s="1"/>
  <c r="BR155" i="52"/>
  <c r="AF155" i="52"/>
  <c r="BL155" i="52" s="1"/>
  <c r="AF165" i="52"/>
  <c r="AG165" i="52" s="1"/>
  <c r="AF161" i="52"/>
  <c r="AF73" i="52"/>
  <c r="BT73" i="52" s="1"/>
  <c r="AF152" i="52"/>
  <c r="AF55" i="52"/>
  <c r="BH55" i="52" s="1"/>
  <c r="AF52" i="52"/>
  <c r="AG52" i="52" s="1"/>
  <c r="AF71" i="52"/>
  <c r="AI71" i="52" s="1"/>
  <c r="AF38" i="52"/>
  <c r="AF59" i="52"/>
  <c r="AF90" i="52"/>
  <c r="BT90" i="52" s="1"/>
  <c r="AF79" i="52"/>
  <c r="BH79" i="52" s="1"/>
  <c r="BS79" i="52" s="1"/>
  <c r="AF76" i="52"/>
  <c r="BH76" i="52" s="1"/>
  <c r="BQ76" i="52" s="1"/>
  <c r="BR76" i="52"/>
  <c r="BR28" i="52"/>
  <c r="AF28" i="52"/>
  <c r="BH28" i="52" s="1"/>
  <c r="BQ28" i="52" s="1"/>
  <c r="AF53" i="52"/>
  <c r="BL53" i="52" s="1"/>
  <c r="AF49" i="52"/>
  <c r="AG49" i="52" s="1"/>
  <c r="AI49" i="52" s="1"/>
  <c r="AF88" i="52"/>
  <c r="BL88" i="52" s="1"/>
  <c r="AF51" i="52"/>
  <c r="BL51" i="52" s="1"/>
  <c r="AF33" i="52"/>
  <c r="BL33" i="52" s="1"/>
  <c r="AF26" i="52"/>
  <c r="BT26" i="52" s="1"/>
  <c r="AF54" i="52"/>
  <c r="BL54" i="52" s="1"/>
  <c r="AF30" i="52"/>
  <c r="BL30" i="52" s="1"/>
  <c r="AF39" i="52"/>
  <c r="BL39" i="52" s="1"/>
  <c r="AF92" i="52"/>
  <c r="BL92" i="52" s="1"/>
  <c r="AF94" i="52"/>
  <c r="BH94" i="52" s="1"/>
  <c r="BS94" i="52" s="1"/>
  <c r="AF56" i="52"/>
  <c r="AF75" i="52"/>
  <c r="BH75" i="52" s="1"/>
  <c r="BS75" i="52" s="1"/>
  <c r="AF69" i="52"/>
  <c r="BL69" i="52" s="1"/>
  <c r="AF95" i="52"/>
  <c r="BH95" i="52" s="1"/>
  <c r="BS95" i="52" s="1"/>
  <c r="AK160" i="52" l="1"/>
  <c r="AK283" i="52" s="1"/>
  <c r="AO162" i="52"/>
  <c r="BS55" i="52"/>
  <c r="BL156" i="52"/>
  <c r="BT156" i="52" s="1"/>
  <c r="BQ97" i="52"/>
  <c r="BT158" i="52"/>
  <c r="BT154" i="52"/>
  <c r="BT159" i="52"/>
  <c r="BT176" i="52"/>
  <c r="BL56" i="52"/>
  <c r="BT56" i="52" s="1"/>
  <c r="BL59" i="52"/>
  <c r="BT59" i="52" s="1"/>
  <c r="BL57" i="52"/>
  <c r="BT57" i="52" s="1"/>
  <c r="BH161" i="52"/>
  <c r="BS161" i="52" s="1"/>
  <c r="AF160" i="52"/>
  <c r="BR163" i="52"/>
  <c r="BT38" i="52"/>
  <c r="AF99" i="52"/>
  <c r="AG29" i="52"/>
  <c r="BR29" i="52" s="1"/>
  <c r="AG85" i="52"/>
  <c r="BR85" i="52" s="1"/>
  <c r="AG97" i="52"/>
  <c r="BR97" i="52" s="1"/>
  <c r="AG154" i="52"/>
  <c r="BR154" i="52" s="1"/>
  <c r="AG176" i="52"/>
  <c r="AI176" i="52" s="1"/>
  <c r="AG63" i="52"/>
  <c r="BR63" i="52" s="1"/>
  <c r="AG62" i="52"/>
  <c r="BR62" i="52" s="1"/>
  <c r="AG65" i="52"/>
  <c r="AI65" i="52" s="1"/>
  <c r="BT35" i="52"/>
  <c r="AG83" i="52"/>
  <c r="AI83" i="52" s="1"/>
  <c r="AG46" i="52"/>
  <c r="AI46" i="52" s="1"/>
  <c r="AG91" i="52"/>
  <c r="AI91" i="52" s="1"/>
  <c r="AG156" i="52"/>
  <c r="BR156" i="52" s="1"/>
  <c r="BT62" i="52"/>
  <c r="AG166" i="52"/>
  <c r="AI166" i="52" s="1"/>
  <c r="BT78" i="52"/>
  <c r="BT45" i="52"/>
  <c r="BT36" i="52"/>
  <c r="BH24" i="52"/>
  <c r="BQ24" i="52" s="1"/>
  <c r="AI36" i="52"/>
  <c r="BQ157" i="52"/>
  <c r="AG31" i="52"/>
  <c r="AI31" i="52" s="1"/>
  <c r="BT85" i="52"/>
  <c r="BT80" i="52"/>
  <c r="AG45" i="52"/>
  <c r="AI45" i="52" s="1"/>
  <c r="BL166" i="52"/>
  <c r="BQ166" i="52" s="1"/>
  <c r="BT31" i="52"/>
  <c r="BT162" i="52"/>
  <c r="AG78" i="52"/>
  <c r="AI78" i="52" s="1"/>
  <c r="AG80" i="52"/>
  <c r="AI80" i="52" s="1"/>
  <c r="AG84" i="52"/>
  <c r="BR84" i="52" s="1"/>
  <c r="BH176" i="52"/>
  <c r="AG158" i="52"/>
  <c r="AI158" i="52" s="1"/>
  <c r="BL91" i="52"/>
  <c r="BT91" i="52" s="1"/>
  <c r="BL163" i="52"/>
  <c r="BT163" i="52" s="1"/>
  <c r="AG44" i="52"/>
  <c r="BR44" i="52" s="1"/>
  <c r="AG35" i="52"/>
  <c r="AI35" i="52" s="1"/>
  <c r="BH84" i="52"/>
  <c r="BQ84" i="52" s="1"/>
  <c r="AI157" i="52"/>
  <c r="AG67" i="52"/>
  <c r="BR67" i="52" s="1"/>
  <c r="BH46" i="52"/>
  <c r="BQ46" i="52" s="1"/>
  <c r="BH80" i="52"/>
  <c r="BH162" i="52"/>
  <c r="BH83" i="52"/>
  <c r="BQ83" i="52" s="1"/>
  <c r="BH164" i="52"/>
  <c r="BS164" i="52" s="1"/>
  <c r="AG161" i="52"/>
  <c r="BH36" i="52"/>
  <c r="BQ36" i="52" s="1"/>
  <c r="BH63" i="52"/>
  <c r="BH62" i="52"/>
  <c r="BQ62" i="52" s="1"/>
  <c r="BH163" i="52"/>
  <c r="BS163" i="52" s="1"/>
  <c r="BH27" i="52"/>
  <c r="BH165" i="52"/>
  <c r="BS165" i="52" s="1"/>
  <c r="BS76" i="52"/>
  <c r="BS68" i="52"/>
  <c r="BS29" i="52"/>
  <c r="BH69" i="52"/>
  <c r="BH88" i="52"/>
  <c r="BH43" i="52"/>
  <c r="BH39" i="52"/>
  <c r="BH53" i="52"/>
  <c r="BH59" i="52"/>
  <c r="AG81" i="52"/>
  <c r="AI81" i="52" s="1"/>
  <c r="BH93" i="52"/>
  <c r="BQ93" i="52" s="1"/>
  <c r="BH48" i="52"/>
  <c r="BQ48" i="52" s="1"/>
  <c r="BH31" i="52"/>
  <c r="BQ31" i="52" s="1"/>
  <c r="BH92" i="52"/>
  <c r="BH34" i="52"/>
  <c r="BH41" i="52"/>
  <c r="BQ41" i="52" s="1"/>
  <c r="BH40" i="52"/>
  <c r="BQ40" i="52" s="1"/>
  <c r="BH35" i="52"/>
  <c r="BQ35" i="52" s="1"/>
  <c r="BH77" i="52"/>
  <c r="BQ77" i="52" s="1"/>
  <c r="AF151" i="52"/>
  <c r="BH158" i="52"/>
  <c r="BH60" i="52"/>
  <c r="BQ60" i="52" s="1"/>
  <c r="BH155" i="52"/>
  <c r="BH54" i="52"/>
  <c r="BH30" i="52"/>
  <c r="BH159" i="52"/>
  <c r="BH49" i="52"/>
  <c r="BH61" i="52"/>
  <c r="BH152" i="52"/>
  <c r="BH57" i="52"/>
  <c r="BH47" i="52"/>
  <c r="BT25" i="52"/>
  <c r="BH65" i="52"/>
  <c r="BQ65" i="52" s="1"/>
  <c r="BH81" i="52"/>
  <c r="BQ81" i="52" s="1"/>
  <c r="BH33" i="52"/>
  <c r="BH74" i="52"/>
  <c r="BQ74" i="52" s="1"/>
  <c r="BH56" i="52"/>
  <c r="BH90" i="52"/>
  <c r="BQ90" i="52" s="1"/>
  <c r="AE283" i="52"/>
  <c r="BS25" i="52"/>
  <c r="BH154" i="52"/>
  <c r="BH45" i="52"/>
  <c r="BQ45" i="52" s="1"/>
  <c r="BS85" i="52"/>
  <c r="BH78" i="52"/>
  <c r="BQ78" i="52" s="1"/>
  <c r="BH73" i="52"/>
  <c r="BQ73" i="52" s="1"/>
  <c r="BH71" i="52"/>
  <c r="BH67" i="52"/>
  <c r="BQ67" i="52" s="1"/>
  <c r="BH52" i="52"/>
  <c r="BH51" i="52"/>
  <c r="BH44" i="52"/>
  <c r="BQ44" i="52" s="1"/>
  <c r="BH38" i="52"/>
  <c r="BQ38" i="52" s="1"/>
  <c r="BS28" i="52"/>
  <c r="BH26" i="52"/>
  <c r="BQ26" i="52" s="1"/>
  <c r="BR27" i="52"/>
  <c r="BL27" i="52"/>
  <c r="BT61" i="52"/>
  <c r="BT33" i="52"/>
  <c r="BL42" i="52"/>
  <c r="BQ42" i="52" s="1"/>
  <c r="AI164" i="52"/>
  <c r="BT164" i="52"/>
  <c r="BT60" i="52"/>
  <c r="AG90" i="52"/>
  <c r="AI90" i="52" s="1"/>
  <c r="AG30" i="52"/>
  <c r="AI30" i="52" s="1"/>
  <c r="BL165" i="52"/>
  <c r="BL161" i="52"/>
  <c r="AG77" i="52"/>
  <c r="AI77" i="52" s="1"/>
  <c r="AG57" i="52"/>
  <c r="AI57" i="52" s="1"/>
  <c r="BL49" i="52"/>
  <c r="AI52" i="52"/>
  <c r="BR52" i="52"/>
  <c r="BL71" i="52"/>
  <c r="BL47" i="52"/>
  <c r="AG56" i="52"/>
  <c r="AI56" i="52" s="1"/>
  <c r="AG54" i="52"/>
  <c r="AI54" i="52" s="1"/>
  <c r="AG33" i="52"/>
  <c r="AI33" i="52" s="1"/>
  <c r="AG53" i="52"/>
  <c r="AI53" i="52" s="1"/>
  <c r="AI165" i="52"/>
  <c r="BR165" i="52"/>
  <c r="AI47" i="52"/>
  <c r="BR47" i="52"/>
  <c r="BL95" i="52"/>
  <c r="BQ95" i="52" s="1"/>
  <c r="BT69" i="52"/>
  <c r="AG75" i="52"/>
  <c r="AG26" i="52"/>
  <c r="AG95" i="52"/>
  <c r="BL75" i="52"/>
  <c r="BQ75" i="52" s="1"/>
  <c r="BL94" i="52"/>
  <c r="BQ94" i="52" s="1"/>
  <c r="BT51" i="52"/>
  <c r="BT53" i="52"/>
  <c r="BL79" i="52"/>
  <c r="BQ79" i="52" s="1"/>
  <c r="BR71" i="52"/>
  <c r="AG42" i="52"/>
  <c r="BT43" i="52"/>
  <c r="BT68" i="52"/>
  <c r="AI68" i="52"/>
  <c r="BL82" i="52"/>
  <c r="BQ82" i="52" s="1"/>
  <c r="AG40" i="52"/>
  <c r="AG74" i="52"/>
  <c r="BT92" i="52"/>
  <c r="BT39" i="52"/>
  <c r="AG92" i="52"/>
  <c r="AG39" i="52"/>
  <c r="BT88" i="52"/>
  <c r="BT76" i="52"/>
  <c r="AI76" i="52"/>
  <c r="AG55" i="52"/>
  <c r="BT152" i="52"/>
  <c r="AG73" i="52"/>
  <c r="BT155" i="52"/>
  <c r="AI155" i="52"/>
  <c r="BT29" i="52"/>
  <c r="AI24" i="52"/>
  <c r="AG69" i="52"/>
  <c r="AG94" i="52"/>
  <c r="BT30" i="52"/>
  <c r="BT54" i="52"/>
  <c r="AG51" i="52"/>
  <c r="BR49" i="52"/>
  <c r="BT28" i="52"/>
  <c r="AI28" i="52"/>
  <c r="AG79" i="52"/>
  <c r="AG59" i="52"/>
  <c r="AG38" i="52"/>
  <c r="BL52" i="52"/>
  <c r="BL55" i="52"/>
  <c r="BQ55" i="52" s="1"/>
  <c r="AG152" i="52"/>
  <c r="BT63" i="52"/>
  <c r="BT24" i="52"/>
  <c r="AG82" i="52"/>
  <c r="AG25" i="52"/>
  <c r="AG93" i="52"/>
  <c r="BT34" i="52"/>
  <c r="AI34" i="52"/>
  <c r="AG41" i="52"/>
  <c r="AO160" i="52" l="1"/>
  <c r="AO283" i="52" s="1"/>
  <c r="AW162" i="52"/>
  <c r="AW160" i="52" s="1"/>
  <c r="AW283" i="52" s="1"/>
  <c r="BQ57" i="52"/>
  <c r="BU57" i="52" s="1"/>
  <c r="BV57" i="52" s="1"/>
  <c r="BQ59" i="52"/>
  <c r="BS52" i="52"/>
  <c r="BQ52" i="52"/>
  <c r="BU52" i="52" s="1"/>
  <c r="BV52" i="52" s="1"/>
  <c r="BS71" i="52"/>
  <c r="BQ71" i="52"/>
  <c r="BU71" i="52" s="1"/>
  <c r="BV71" i="52" s="1"/>
  <c r="BS61" i="52"/>
  <c r="BQ61" i="52"/>
  <c r="BS54" i="52"/>
  <c r="BQ54" i="52"/>
  <c r="BU54" i="52" s="1"/>
  <c r="BV54" i="52" s="1"/>
  <c r="BS39" i="52"/>
  <c r="BQ39" i="52"/>
  <c r="BS88" i="52"/>
  <c r="BQ88" i="52"/>
  <c r="BS27" i="52"/>
  <c r="BQ27" i="52"/>
  <c r="BU27" i="52" s="1"/>
  <c r="BV27" i="52" s="1"/>
  <c r="BS51" i="52"/>
  <c r="BQ51" i="52"/>
  <c r="BQ56" i="52"/>
  <c r="BU56" i="52" s="1"/>
  <c r="BV56" i="52" s="1"/>
  <c r="BS33" i="52"/>
  <c r="BQ33" i="52"/>
  <c r="BU33" i="52" s="1"/>
  <c r="BV33" i="52" s="1"/>
  <c r="BS47" i="52"/>
  <c r="BQ47" i="52"/>
  <c r="BU47" i="52" s="1"/>
  <c r="BV47" i="52" s="1"/>
  <c r="BS49" i="52"/>
  <c r="BQ49" i="52"/>
  <c r="BU49" i="52" s="1"/>
  <c r="BV49" i="52" s="1"/>
  <c r="BS30" i="52"/>
  <c r="BQ30" i="52"/>
  <c r="BU30" i="52" s="1"/>
  <c r="BV30" i="52" s="1"/>
  <c r="BS34" i="52"/>
  <c r="BQ34" i="52"/>
  <c r="BU34" i="52" s="1"/>
  <c r="BV34" i="52" s="1"/>
  <c r="BS92" i="52"/>
  <c r="BQ92" i="52"/>
  <c r="BS53" i="52"/>
  <c r="BQ53" i="52"/>
  <c r="BU53" i="52" s="1"/>
  <c r="BV53" i="52" s="1"/>
  <c r="BS43" i="52"/>
  <c r="BQ43" i="52"/>
  <c r="BS69" i="52"/>
  <c r="BQ69" i="52"/>
  <c r="BS63" i="52"/>
  <c r="BQ63" i="52"/>
  <c r="BS80" i="52"/>
  <c r="BQ80" i="52"/>
  <c r="BU80" i="52" s="1"/>
  <c r="BV80" i="52" s="1"/>
  <c r="BQ91" i="52"/>
  <c r="BU91" i="52" s="1"/>
  <c r="BV91" i="52" s="1"/>
  <c r="AI161" i="52"/>
  <c r="AI160" i="52" s="1"/>
  <c r="AG160" i="52"/>
  <c r="BL160" i="52"/>
  <c r="BH160" i="52"/>
  <c r="BH99" i="52"/>
  <c r="AG99" i="52"/>
  <c r="BL99" i="52"/>
  <c r="AI29" i="52"/>
  <c r="BU29" i="52" s="1"/>
  <c r="BV29" i="52" s="1"/>
  <c r="AI97" i="52"/>
  <c r="BU97" i="52" s="1"/>
  <c r="BV97" i="52" s="1"/>
  <c r="BR46" i="52"/>
  <c r="BR176" i="52"/>
  <c r="AI85" i="52"/>
  <c r="BU85" i="52" s="1"/>
  <c r="BV85" i="52" s="1"/>
  <c r="AI154" i="52"/>
  <c r="AI63" i="52"/>
  <c r="BR80" i="52"/>
  <c r="AI156" i="52"/>
  <c r="BR83" i="52"/>
  <c r="AI62" i="52"/>
  <c r="BR65" i="52"/>
  <c r="BL151" i="52"/>
  <c r="BQ156" i="52"/>
  <c r="BR31" i="52"/>
  <c r="BR91" i="52"/>
  <c r="BR166" i="52"/>
  <c r="BR161" i="52"/>
  <c r="AI84" i="52"/>
  <c r="BU84" i="52" s="1"/>
  <c r="BV84" i="52" s="1"/>
  <c r="BR78" i="52"/>
  <c r="BR81" i="52"/>
  <c r="BR35" i="52"/>
  <c r="AI67" i="52"/>
  <c r="BR45" i="52"/>
  <c r="BT166" i="52"/>
  <c r="BR162" i="52"/>
  <c r="BU157" i="52"/>
  <c r="BV157" i="52" s="1"/>
  <c r="BS24" i="52"/>
  <c r="BU24" i="52"/>
  <c r="BU68" i="52"/>
  <c r="BV68" i="52" s="1"/>
  <c r="BU166" i="52"/>
  <c r="BV166" i="52" s="1"/>
  <c r="BQ165" i="52"/>
  <c r="BU165" i="52" s="1"/>
  <c r="BV165" i="52" s="1"/>
  <c r="BU76" i="52"/>
  <c r="BV76" i="52" s="1"/>
  <c r="AI44" i="52"/>
  <c r="BR158" i="52"/>
  <c r="BQ164" i="52"/>
  <c r="BU164" i="52" s="1"/>
  <c r="BV164" i="52" s="1"/>
  <c r="BS84" i="52"/>
  <c r="BU28" i="52"/>
  <c r="BV28" i="52" s="1"/>
  <c r="BS176" i="52"/>
  <c r="BQ176" i="52"/>
  <c r="BU176" i="52" s="1"/>
  <c r="BV176" i="52" s="1"/>
  <c r="AG151" i="52"/>
  <c r="BT151" i="52"/>
  <c r="BS36" i="52"/>
  <c r="BU36" i="52"/>
  <c r="BV36" i="52" s="1"/>
  <c r="BU46" i="52"/>
  <c r="BV46" i="52" s="1"/>
  <c r="BS46" i="52"/>
  <c r="BQ161" i="52"/>
  <c r="BQ163" i="52"/>
  <c r="BU163" i="52" s="1"/>
  <c r="BV163" i="52" s="1"/>
  <c r="BS83" i="52"/>
  <c r="BU83" i="52"/>
  <c r="BV83" i="52" s="1"/>
  <c r="BS62" i="52"/>
  <c r="BQ154" i="52"/>
  <c r="BS154" i="52"/>
  <c r="BU90" i="52"/>
  <c r="BV90" i="52" s="1"/>
  <c r="BS90" i="52"/>
  <c r="BS81" i="52"/>
  <c r="BU81" i="52"/>
  <c r="BV81" i="52" s="1"/>
  <c r="BS158" i="52"/>
  <c r="BQ158" i="52"/>
  <c r="BU158" i="52" s="1"/>
  <c r="BV158" i="52" s="1"/>
  <c r="BU77" i="52"/>
  <c r="BV77" i="52" s="1"/>
  <c r="BS77" i="52"/>
  <c r="BS59" i="52"/>
  <c r="BS56" i="52"/>
  <c r="BS65" i="52"/>
  <c r="BU65" i="52"/>
  <c r="BV65" i="52" s="1"/>
  <c r="BQ155" i="52"/>
  <c r="BU155" i="52" s="1"/>
  <c r="BV155" i="52" s="1"/>
  <c r="BS155" i="52"/>
  <c r="AF283" i="52"/>
  <c r="BU35" i="52"/>
  <c r="BV35" i="52" s="1"/>
  <c r="BS35" i="52"/>
  <c r="BS48" i="52"/>
  <c r="BT27" i="52"/>
  <c r="BS74" i="52"/>
  <c r="BS57" i="52"/>
  <c r="BQ159" i="52"/>
  <c r="BU159" i="52" s="1"/>
  <c r="BV159" i="52" s="1"/>
  <c r="BS159" i="52"/>
  <c r="BU60" i="52"/>
  <c r="BV60" i="52" s="1"/>
  <c r="BS60" i="52"/>
  <c r="BS40" i="52"/>
  <c r="BS93" i="52"/>
  <c r="BU45" i="52"/>
  <c r="BV45" i="52" s="1"/>
  <c r="BS45" i="52"/>
  <c r="BH151" i="52"/>
  <c r="BS152" i="52"/>
  <c r="BQ152" i="52"/>
  <c r="BS41" i="52"/>
  <c r="BS31" i="52"/>
  <c r="BU31" i="52"/>
  <c r="BV31" i="52" s="1"/>
  <c r="BS78" i="52"/>
  <c r="BU78" i="52"/>
  <c r="BV78" i="52" s="1"/>
  <c r="BS73" i="52"/>
  <c r="BS67" i="52"/>
  <c r="BS44" i="52"/>
  <c r="BS38" i="52"/>
  <c r="BS26" i="52"/>
  <c r="BT42" i="52"/>
  <c r="BT165" i="52"/>
  <c r="BT49" i="52"/>
  <c r="BR77" i="52"/>
  <c r="BR57" i="52"/>
  <c r="BR90" i="52"/>
  <c r="BR30" i="52"/>
  <c r="BR54" i="52"/>
  <c r="BT161" i="52"/>
  <c r="BR33" i="52"/>
  <c r="BT71" i="52"/>
  <c r="BR53" i="52"/>
  <c r="BT47" i="52"/>
  <c r="BR56" i="52"/>
  <c r="AI61" i="52"/>
  <c r="BR61" i="52"/>
  <c r="AI82" i="52"/>
  <c r="BU82" i="52" s="1"/>
  <c r="BV82" i="52" s="1"/>
  <c r="BR82" i="52"/>
  <c r="AI152" i="52"/>
  <c r="BR152" i="52"/>
  <c r="AI38" i="52"/>
  <c r="BR38" i="52"/>
  <c r="AI94" i="52"/>
  <c r="BU94" i="52" s="1"/>
  <c r="BV94" i="52" s="1"/>
  <c r="BR94" i="52"/>
  <c r="AI73" i="52"/>
  <c r="BR73" i="52"/>
  <c r="AI39" i="52"/>
  <c r="BR39" i="52"/>
  <c r="AI48" i="52"/>
  <c r="BR48" i="52"/>
  <c r="BT94" i="52"/>
  <c r="BT82" i="52"/>
  <c r="AI59" i="52"/>
  <c r="BR59" i="52"/>
  <c r="AI92" i="52"/>
  <c r="BR92" i="52"/>
  <c r="AI74" i="52"/>
  <c r="BR74" i="52"/>
  <c r="BT52" i="52"/>
  <c r="BT75" i="52"/>
  <c r="AI41" i="52"/>
  <c r="BR41" i="52"/>
  <c r="AI93" i="52"/>
  <c r="BR93" i="52"/>
  <c r="AI25" i="52"/>
  <c r="BR25" i="52"/>
  <c r="AI43" i="52"/>
  <c r="BR43" i="52"/>
  <c r="AI79" i="52"/>
  <c r="BU79" i="52" s="1"/>
  <c r="BV79" i="52" s="1"/>
  <c r="BR79" i="52"/>
  <c r="AI69" i="52"/>
  <c r="BR69" i="52"/>
  <c r="AI55" i="52"/>
  <c r="BU55" i="52" s="1"/>
  <c r="BV55" i="52" s="1"/>
  <c r="BR55" i="52"/>
  <c r="AI40" i="52"/>
  <c r="BR40" i="52"/>
  <c r="AI95" i="52"/>
  <c r="BU95" i="52" s="1"/>
  <c r="BV95" i="52" s="1"/>
  <c r="BR95" i="52"/>
  <c r="BT79" i="52"/>
  <c r="AI26" i="52"/>
  <c r="BR26" i="52"/>
  <c r="BT55" i="52"/>
  <c r="BT97" i="52"/>
  <c r="AI88" i="52"/>
  <c r="BR88" i="52"/>
  <c r="AI51" i="52"/>
  <c r="BR51" i="52"/>
  <c r="AI42" i="52"/>
  <c r="BU42" i="52" s="1"/>
  <c r="BV42" i="52" s="1"/>
  <c r="BR42" i="52"/>
  <c r="AI75" i="52"/>
  <c r="BU75" i="52" s="1"/>
  <c r="BV75" i="52" s="1"/>
  <c r="BR75" i="52"/>
  <c r="BT95" i="52"/>
  <c r="BQ162" i="52" l="1"/>
  <c r="BU162" i="52" s="1"/>
  <c r="BV162" i="52" s="1"/>
  <c r="BS162" i="52"/>
  <c r="BS160" i="52" s="1"/>
  <c r="AI151" i="52"/>
  <c r="AI99" i="52"/>
  <c r="BT160" i="52"/>
  <c r="BR160" i="52"/>
  <c r="BU161" i="52"/>
  <c r="BT99" i="52"/>
  <c r="BR99" i="52"/>
  <c r="BQ99" i="52"/>
  <c r="BS99" i="52"/>
  <c r="BU63" i="52"/>
  <c r="BV63" i="52" s="1"/>
  <c r="BU154" i="52"/>
  <c r="BV154" i="52" s="1"/>
  <c r="BU156" i="52"/>
  <c r="BV156" i="52" s="1"/>
  <c r="BU26" i="52"/>
  <c r="BV26" i="52" s="1"/>
  <c r="BU62" i="52"/>
  <c r="BV62" i="52" s="1"/>
  <c r="BU67" i="52"/>
  <c r="BV67" i="52" s="1"/>
  <c r="BU61" i="52"/>
  <c r="BV61" i="52" s="1"/>
  <c r="BU59" i="52"/>
  <c r="BV59" i="52" s="1"/>
  <c r="BU92" i="52"/>
  <c r="BV92" i="52" s="1"/>
  <c r="BU43" i="52"/>
  <c r="BV43" i="52" s="1"/>
  <c r="BU88" i="52"/>
  <c r="BV88" i="52" s="1"/>
  <c r="BU93" i="52"/>
  <c r="BV93" i="52" s="1"/>
  <c r="BU48" i="52"/>
  <c r="BV48" i="52" s="1"/>
  <c r="BU73" i="52"/>
  <c r="BV73" i="52" s="1"/>
  <c r="AG283" i="52"/>
  <c r="BU40" i="52"/>
  <c r="BV40" i="52" s="1"/>
  <c r="BU74" i="52"/>
  <c r="BV74" i="52" s="1"/>
  <c r="BU69" i="52"/>
  <c r="BV69" i="52" s="1"/>
  <c r="BU41" i="52"/>
  <c r="BV41" i="52" s="1"/>
  <c r="BU39" i="52"/>
  <c r="BV39" i="52" s="1"/>
  <c r="BU38" i="52"/>
  <c r="BU44" i="52"/>
  <c r="BV44" i="52" s="1"/>
  <c r="BH283" i="52"/>
  <c r="BU51" i="52"/>
  <c r="BV51" i="52" s="1"/>
  <c r="BR151" i="52"/>
  <c r="BL283" i="52"/>
  <c r="BQ151" i="52"/>
  <c r="BS151" i="52"/>
  <c r="BU25" i="52"/>
  <c r="BV25" i="52" s="1"/>
  <c r="BU152" i="52"/>
  <c r="BV24" i="52"/>
  <c r="BU160" i="52" l="1"/>
  <c r="BQ160" i="52"/>
  <c r="BQ283" i="52" s="1"/>
  <c r="AI283" i="52"/>
  <c r="BV161" i="52"/>
  <c r="BV160" i="52" s="1"/>
  <c r="BU151" i="52"/>
  <c r="BV38" i="52"/>
  <c r="BV99" i="52" s="1"/>
  <c r="BU99" i="52"/>
  <c r="BT283" i="52"/>
  <c r="BS283" i="52"/>
  <c r="BR283" i="52"/>
  <c r="BV152" i="52"/>
  <c r="BV151" i="52" s="1"/>
  <c r="BU283" i="52" l="1"/>
  <c r="BV283" i="52"/>
</calcChain>
</file>

<file path=xl/sharedStrings.xml><?xml version="1.0" encoding="utf-8"?>
<sst xmlns="http://schemas.openxmlformats.org/spreadsheetml/2006/main" count="4144" uniqueCount="498">
  <si>
    <t>ФОРМУ НЕ МЕНЯТЬ!!! Лишние строки не удалять, нули не удалять, это формула</t>
  </si>
  <si>
    <t>.1-4</t>
  </si>
  <si>
    <t>.5-9</t>
  </si>
  <si>
    <t>.10-11</t>
  </si>
  <si>
    <t>всего</t>
  </si>
  <si>
    <t>число классов</t>
  </si>
  <si>
    <t>БДО</t>
  </si>
  <si>
    <t>число комплектов</t>
  </si>
  <si>
    <t>СОГЛАСОВАНО</t>
  </si>
  <si>
    <t>УТВЕРЖДАЮ</t>
  </si>
  <si>
    <t>число учащихся</t>
  </si>
  <si>
    <t>Руководитель ОО района Шал акына</t>
  </si>
  <si>
    <t>Директор школы-гимназии им.акад.Е.А.Букетова</t>
  </si>
  <si>
    <t>общеобразовательные классы</t>
  </si>
  <si>
    <t>Общее число пед.работы</t>
  </si>
  <si>
    <t>____________________ Билялова Н.Ж.</t>
  </si>
  <si>
    <t>предш</t>
  </si>
  <si>
    <t>итого</t>
  </si>
  <si>
    <t>ТАРИФИКАЦИОННЫЙ СПИСОК</t>
  </si>
  <si>
    <t>гимназические классы</t>
  </si>
  <si>
    <t>предшк</t>
  </si>
  <si>
    <t>Адрес школы:  город Сергеевка района Шал акына Северо-Казахстанской области</t>
  </si>
  <si>
    <t>№ п/п</t>
  </si>
  <si>
    <t>Ф.И.О.</t>
  </si>
  <si>
    <t>Преподаваемый предмет</t>
  </si>
  <si>
    <t>образо-вание</t>
  </si>
  <si>
    <t>какое учебное заведение окочил, специальность</t>
  </si>
  <si>
    <t>кв. категория</t>
  </si>
  <si>
    <t>категория оплаты труда</t>
  </si>
  <si>
    <t>педстаж (лет, мес)</t>
  </si>
  <si>
    <t>миним 17697</t>
  </si>
  <si>
    <t>ставка в месяц</t>
  </si>
  <si>
    <t xml:space="preserve">число часов в неделю </t>
  </si>
  <si>
    <t>Зарплата</t>
  </si>
  <si>
    <t>20% за гимназию</t>
  </si>
  <si>
    <t>ВСЕГО</t>
  </si>
  <si>
    <t>доплата за проверку тетрадей</t>
  </si>
  <si>
    <t>Проверка тетрадей, всего 1-11</t>
  </si>
  <si>
    <t>классное руководство</t>
  </si>
  <si>
    <t>зав. кабинетом</t>
  </si>
  <si>
    <t>ИТОГО ДОПЛАТ</t>
  </si>
  <si>
    <t>за нормативные часы</t>
  </si>
  <si>
    <t>за гимназические часы</t>
  </si>
  <si>
    <t>1-4 кл.</t>
  </si>
  <si>
    <t>общеобразовательные</t>
  </si>
  <si>
    <t>гимназические</t>
  </si>
  <si>
    <t>час</t>
  </si>
  <si>
    <t>сумма</t>
  </si>
  <si>
    <t>кл</t>
  </si>
  <si>
    <t>размер</t>
  </si>
  <si>
    <t>1-4 кл</t>
  </si>
  <si>
    <t>5-9 кл</t>
  </si>
  <si>
    <t>пров часы</t>
  </si>
  <si>
    <t>I-IV</t>
  </si>
  <si>
    <t>V-IX</t>
  </si>
  <si>
    <t>X-XI</t>
  </si>
  <si>
    <t>А</t>
  </si>
  <si>
    <t>Б</t>
  </si>
  <si>
    <t>В</t>
  </si>
  <si>
    <t>Г</t>
  </si>
  <si>
    <t>рус яз и лит</t>
  </si>
  <si>
    <t>выс</t>
  </si>
  <si>
    <t>В2-4</t>
  </si>
  <si>
    <t>самопознание</t>
  </si>
  <si>
    <t>В2-1</t>
  </si>
  <si>
    <t>б/к</t>
  </si>
  <si>
    <t xml:space="preserve">СКГУ каз яз и лит </t>
  </si>
  <si>
    <t>II</t>
  </si>
  <si>
    <t>В2-3</t>
  </si>
  <si>
    <t>Балтабаев Асхат Канатович</t>
  </si>
  <si>
    <t>географ.</t>
  </si>
  <si>
    <t>I</t>
  </si>
  <si>
    <t>В2-2</t>
  </si>
  <si>
    <t>история</t>
  </si>
  <si>
    <t>СКГУ ист.</t>
  </si>
  <si>
    <t>Белик Ольга Владимировна</t>
  </si>
  <si>
    <t>СКГУ нач кл</t>
  </si>
  <si>
    <t>Билялова Нагима Жакотовна</t>
  </si>
  <si>
    <t>рус яз , дир</t>
  </si>
  <si>
    <t>Лагойкин Николай Николаевич</t>
  </si>
  <si>
    <t>математ</t>
  </si>
  <si>
    <t>ППИ, матем,физика</t>
  </si>
  <si>
    <t>ср.сп</t>
  </si>
  <si>
    <t>В4-4</t>
  </si>
  <si>
    <t>Рахметова Асия Жаксыбаевна</t>
  </si>
  <si>
    <t>каз.яз и лит</t>
  </si>
  <si>
    <t>ср.спец</t>
  </si>
  <si>
    <t>В4-3</t>
  </si>
  <si>
    <t xml:space="preserve">музыка </t>
  </si>
  <si>
    <t>химия</t>
  </si>
  <si>
    <t>Жангужинова Гульбадан Каиржановна</t>
  </si>
  <si>
    <t>ППИ 1991, математ</t>
  </si>
  <si>
    <t>Жирнова Сара Сальменовна</t>
  </si>
  <si>
    <t>англ яз</t>
  </si>
  <si>
    <t>СКГУ ин. Яз</t>
  </si>
  <si>
    <t>ТамбПИ, 85</t>
  </si>
  <si>
    <t>Кайралапова Майнура Сабитовна</t>
  </si>
  <si>
    <t>каз яз и лит</t>
  </si>
  <si>
    <t xml:space="preserve">СКГУ 2005, каз.яз и лит </t>
  </si>
  <si>
    <t xml:space="preserve">Карамурзина Марияш Сатбековна </t>
  </si>
  <si>
    <t xml:space="preserve">биология </t>
  </si>
  <si>
    <t>Кокош Елена Александровна</t>
  </si>
  <si>
    <t>рус.и лит</t>
  </si>
  <si>
    <t>Кокош Игорь Николаевич</t>
  </si>
  <si>
    <t>рус яз лит</t>
  </si>
  <si>
    <t>ППИ рус яз и лит</t>
  </si>
  <si>
    <t>физика</t>
  </si>
  <si>
    <t>Кротова Елена Максимовна</t>
  </si>
  <si>
    <t>ср сп</t>
  </si>
  <si>
    <t>ППУ,83 труд и черчен</t>
  </si>
  <si>
    <t>В4-2</t>
  </si>
  <si>
    <t>физ-ра</t>
  </si>
  <si>
    <t xml:space="preserve">Лизогуб Ирина Николаевна </t>
  </si>
  <si>
    <t>СКГУ, 2004 ин.яз</t>
  </si>
  <si>
    <t>Мерешкова Галина Николаевна</t>
  </si>
  <si>
    <t>ППУ,80 МНО</t>
  </si>
  <si>
    <t>В4-1</t>
  </si>
  <si>
    <t>Мухамеджанова Сымбат Сайлауовна</t>
  </si>
  <si>
    <t>Осипов Самат Сураганович</t>
  </si>
  <si>
    <t>информатика</t>
  </si>
  <si>
    <t>Кононенко Юлия Александровна</t>
  </si>
  <si>
    <t xml:space="preserve">Токужина Жанна Жумабековна </t>
  </si>
  <si>
    <t>биолог</t>
  </si>
  <si>
    <t>ППИ,89,биолог,географ</t>
  </si>
  <si>
    <t>НВП</t>
  </si>
  <si>
    <t>Ибраева Жания Сакеновна</t>
  </si>
  <si>
    <t>ППУ МНО</t>
  </si>
  <si>
    <t>ИТОГО</t>
  </si>
  <si>
    <t>Школьный (вариативный) компонент</t>
  </si>
  <si>
    <t>риторика</t>
  </si>
  <si>
    <t>КЛАСС ПРЕДШКОЛЬНОЙ ПОДГОТОВКИ</t>
  </si>
  <si>
    <t>Кружковая работа (кружки)</t>
  </si>
  <si>
    <t xml:space="preserve">Обучение на дому </t>
  </si>
  <si>
    <t>Коспанов Алибек  Каирбекович</t>
  </si>
  <si>
    <t>Титовская Татьяна Юрьевна</t>
  </si>
  <si>
    <t>Гимназический компонент</t>
  </si>
  <si>
    <t>ВСЕГО по школе</t>
  </si>
  <si>
    <t>_____________________Жангужинов К.А.</t>
  </si>
  <si>
    <t>Квалификационная категория</t>
  </si>
  <si>
    <t>Рег. №</t>
  </si>
  <si>
    <t>Срок действия</t>
  </si>
  <si>
    <t>С</t>
  </si>
  <si>
    <t>ПО</t>
  </si>
  <si>
    <t>5-11 классы</t>
  </si>
  <si>
    <t>рус, лит; каз, лит.;</t>
  </si>
  <si>
    <t xml:space="preserve">каз. яз, лит.;           рус. яз., лит   </t>
  </si>
  <si>
    <t>матем, химия, физика, биология, ин.яз, черчение</t>
  </si>
  <si>
    <t>часы</t>
  </si>
  <si>
    <t>Абетов Алибек Габбасович</t>
  </si>
  <si>
    <t>СУМ ПИ,рус.язык и литер.,серт.самоп</t>
  </si>
  <si>
    <t>Сум Пи рус яз и лит,серт.самоп</t>
  </si>
  <si>
    <t>СУМ ПИ. рус.яз. и лит-ра</t>
  </si>
  <si>
    <t>нач. кл 3</t>
  </si>
  <si>
    <t>акад."Кокше", нач.кл.</t>
  </si>
  <si>
    <t>СУМ ПИ,рус.язык и литер.</t>
  </si>
  <si>
    <t>нач. кл 2</t>
  </si>
  <si>
    <t>Исатаева Айгуль Айтжановна</t>
  </si>
  <si>
    <t>Зикрина Кристина Александровна</t>
  </si>
  <si>
    <t>ППК,нач.кл</t>
  </si>
  <si>
    <t>СКГУ,матем</t>
  </si>
  <si>
    <t>Жакупов Азамат Амангельдыевич</t>
  </si>
  <si>
    <t>робототехника</t>
  </si>
  <si>
    <t>Ковалева Инна Петровна</t>
  </si>
  <si>
    <t>Серкова Елена Анатольевна</t>
  </si>
  <si>
    <t>высшее</t>
  </si>
  <si>
    <t>англ.язык</t>
  </si>
  <si>
    <t>Бектенова Назиля Аукешевна</t>
  </si>
  <si>
    <t>русс.яз.лит.</t>
  </si>
  <si>
    <t>каз.яз.лит.</t>
  </si>
  <si>
    <t>география</t>
  </si>
  <si>
    <t>нач.кл.</t>
  </si>
  <si>
    <t>математика</t>
  </si>
  <si>
    <t>анг.</t>
  </si>
  <si>
    <t>биология</t>
  </si>
  <si>
    <t>техн.изо,черч.</t>
  </si>
  <si>
    <t>физра</t>
  </si>
  <si>
    <t>биол-я,геогр.</t>
  </si>
  <si>
    <t>8а</t>
  </si>
  <si>
    <t>5б</t>
  </si>
  <si>
    <t>1а</t>
  </si>
  <si>
    <t>7б</t>
  </si>
  <si>
    <t>3б</t>
  </si>
  <si>
    <t>1б</t>
  </si>
  <si>
    <t>2б</t>
  </si>
  <si>
    <t>9а</t>
  </si>
  <si>
    <t>8б</t>
  </si>
  <si>
    <t>10а</t>
  </si>
  <si>
    <t>3а</t>
  </si>
  <si>
    <t>5а</t>
  </si>
  <si>
    <t>6а</t>
  </si>
  <si>
    <t>11а</t>
  </si>
  <si>
    <t>2а</t>
  </si>
  <si>
    <t>4а</t>
  </si>
  <si>
    <t>6б</t>
  </si>
  <si>
    <t>4б</t>
  </si>
  <si>
    <t>Зубкова Е.А</t>
  </si>
  <si>
    <t xml:space="preserve"> </t>
  </si>
  <si>
    <t>Сум Пи рус яз и лит в нац.школе</t>
  </si>
  <si>
    <t>казахский язык и литература</t>
  </si>
  <si>
    <t>СКГУ,каз.яз. И лит</t>
  </si>
  <si>
    <t>Шалабаева Дина Асхатовна</t>
  </si>
  <si>
    <t>Скоба Ирина Николаевна</t>
  </si>
  <si>
    <t>СКГУ,психология</t>
  </si>
  <si>
    <t>ППК,дошк воспитание</t>
  </si>
  <si>
    <t>инстр.по спорту в дошк.орг.</t>
  </si>
  <si>
    <t>умники и умницы</t>
  </si>
  <si>
    <t>мы-исследователи</t>
  </si>
  <si>
    <t>Балгабаева Гульмира Дулатовна</t>
  </si>
  <si>
    <t>ППИ,рус.язык и литер.</t>
  </si>
  <si>
    <t>Бекреева Людмила Николаевна</t>
  </si>
  <si>
    <t>Гл.специалист</t>
  </si>
  <si>
    <t>Заведующая РМК</t>
  </si>
  <si>
    <t>Гл.экономист</t>
  </si>
  <si>
    <t>Председатель Совета профсоюзов</t>
  </si>
  <si>
    <t>Исаченко Людмила Александровна</t>
  </si>
  <si>
    <t>англ.яз</t>
  </si>
  <si>
    <t>Акишева Гульмайда Кубегенована</t>
  </si>
  <si>
    <t>акад. КОКШЕ 2014</t>
  </si>
  <si>
    <t>Жолтаев Магжан Талгатович</t>
  </si>
  <si>
    <t>Кокш универ,англ.язык,2013</t>
  </si>
  <si>
    <t>Таласпаева Асыл Тлегеновна</t>
  </si>
  <si>
    <t>СКГУ,физика,матем,2005</t>
  </si>
  <si>
    <t>физика,матем</t>
  </si>
  <si>
    <t>Белюга Наталья Владимировна</t>
  </si>
  <si>
    <t>Новосиб.гос.пед универ,2018,англ.яз</t>
  </si>
  <si>
    <t>часы 3,6,8 кл</t>
  </si>
  <si>
    <t>ПЕДМАСТЕРСТВО</t>
  </si>
  <si>
    <t>ЭКСПЕРТ</t>
  </si>
  <si>
    <t>ИССЛЕД</t>
  </si>
  <si>
    <t>доплата 40% от БДО за обуч на дому</t>
  </si>
  <si>
    <t>Фомина Кристина Юрьевна</t>
  </si>
  <si>
    <t>эксперт</t>
  </si>
  <si>
    <t>модератор</t>
  </si>
  <si>
    <t>ОГА,информатика</t>
  </si>
  <si>
    <t>в2-4</t>
  </si>
  <si>
    <t xml:space="preserve">Алгужина Гульзада Казановна   </t>
  </si>
  <si>
    <t>мат,инф</t>
  </si>
  <si>
    <t xml:space="preserve">Керейбаев Женис Амантаевич </t>
  </si>
  <si>
    <t>Оразалина Раиса Маратовна</t>
  </si>
  <si>
    <t>23.07.2023</t>
  </si>
  <si>
    <t>СКГУ,астрономия</t>
  </si>
  <si>
    <t>худ.труд</t>
  </si>
  <si>
    <t>новые коэфф</t>
  </si>
  <si>
    <t>МБ</t>
  </si>
  <si>
    <t>Рб-разница</t>
  </si>
  <si>
    <t>каз.яз и лит-ра</t>
  </si>
  <si>
    <t>Кокшетауский ГУ им.Ш.Ш .Уалиханова история и география</t>
  </si>
  <si>
    <t>Кокшетауский ГУ им.Ш.Ш Уалиханова история и география</t>
  </si>
  <si>
    <t>СКГУ,2018, физическая культура и спорт</t>
  </si>
  <si>
    <t xml:space="preserve">Даиров Дастан Мухтарович </t>
  </si>
  <si>
    <t>ТОО "Нұр  Ал-Астана" математика</t>
  </si>
  <si>
    <t xml:space="preserve">математика </t>
  </si>
  <si>
    <t>СКГУ, химия</t>
  </si>
  <si>
    <t>ІІ</t>
  </si>
  <si>
    <t>20.05.2022</t>
  </si>
  <si>
    <t>нач.кл.2</t>
  </si>
  <si>
    <t>СКГУ, нач.кл.</t>
  </si>
  <si>
    <t>ТарИГУ,физ-ра и спорт</t>
  </si>
  <si>
    <t xml:space="preserve">Сыздыкова Дамира Мейрамовна </t>
  </si>
  <si>
    <t xml:space="preserve">СКГУ им.М.Козыбаева, 2019 биология  </t>
  </si>
  <si>
    <t>ППИ, 96 МНО</t>
  </si>
  <si>
    <t>СКПК,физическая культура</t>
  </si>
  <si>
    <t xml:space="preserve">Молгаждаров Байназар Жанайдарович </t>
  </si>
  <si>
    <t>СКГУ, 2018, история</t>
  </si>
  <si>
    <t>Габбасова Алтынгуль Негметжановна</t>
  </si>
  <si>
    <t>Кабдушев Данияр Маратович</t>
  </si>
  <si>
    <t>математика тангажайыптары</t>
  </si>
  <si>
    <t>академия Кокше.педагогика и методика начального обучения</t>
  </si>
  <si>
    <t>ООП</t>
  </si>
  <si>
    <t>Абайтану</t>
  </si>
  <si>
    <t>физическая культура</t>
  </si>
  <si>
    <t>исследователь</t>
  </si>
  <si>
    <t>СКГУ,95.рус.и лит</t>
  </si>
  <si>
    <t>светскость и основы религиоведения</t>
  </si>
  <si>
    <t>ППИ 89 биология,химия СКГУ,2019</t>
  </si>
  <si>
    <t>трехязычие</t>
  </si>
  <si>
    <t>часы по ООП, ОБУЧ НА ДОМУ</t>
  </si>
  <si>
    <t>казахский язык обучения</t>
  </si>
  <si>
    <t>русский язык обучения</t>
  </si>
  <si>
    <t>в2-3</t>
  </si>
  <si>
    <t>психология</t>
  </si>
  <si>
    <t>логопед</t>
  </si>
  <si>
    <t>Кокч.универс.,пед.психология,переподготовка ,уч.музыки</t>
  </si>
  <si>
    <t>30% допл обновл</t>
  </si>
  <si>
    <t>допл ТРЕХЯЗЫЧИЕ</t>
  </si>
  <si>
    <t>ЮКГ НВП ,физкульт</t>
  </si>
  <si>
    <t>трехяз</t>
  </si>
  <si>
    <t>Методист по кадрам</t>
  </si>
  <si>
    <t>7ә</t>
  </si>
  <si>
    <t>Колледж им.М.Жумабаева,2019, уч.нач.кл.</t>
  </si>
  <si>
    <t>1ә</t>
  </si>
  <si>
    <t>8ә</t>
  </si>
  <si>
    <t>4ә</t>
  </si>
  <si>
    <t>6ә</t>
  </si>
  <si>
    <t>2ә</t>
  </si>
  <si>
    <t>9ә</t>
  </si>
  <si>
    <t>нач.кл.3</t>
  </si>
  <si>
    <t>Осипова Мархаба Нурлановна</t>
  </si>
  <si>
    <t>Кокше,ПМНО</t>
  </si>
  <si>
    <t>3ә</t>
  </si>
  <si>
    <t>Кокшет.универ.Ш.Уалиханова,информатика</t>
  </si>
  <si>
    <t>7а</t>
  </si>
  <si>
    <t>9б</t>
  </si>
  <si>
    <t>каз.яз. И литер</t>
  </si>
  <si>
    <t>Мухамеджанова Дана Алибековна</t>
  </si>
  <si>
    <t>УПС</t>
  </si>
  <si>
    <t>работа с текстом</t>
  </si>
  <si>
    <t>веселая грамматика</t>
  </si>
  <si>
    <t>дебаты</t>
  </si>
  <si>
    <t>Сатыбалдина Гульнара Макеновна</t>
  </si>
  <si>
    <t>мастерская юного художника</t>
  </si>
  <si>
    <t>5 класс</t>
  </si>
  <si>
    <t>Балтабаева Нургуль Сурагановна</t>
  </si>
  <si>
    <t>аглийский язык</t>
  </si>
  <si>
    <t>СКГУ.2004г, уч.англ.яз</t>
  </si>
  <si>
    <t>Касенов Рустам Кайруллович</t>
  </si>
  <si>
    <t>академия Кокше ,учит.физич.культуры</t>
  </si>
  <si>
    <t>СКГУ, казахский язык и литература</t>
  </si>
  <si>
    <t>Касенова Ж.А.</t>
  </si>
  <si>
    <t xml:space="preserve">Таразский ИГУ, казахский язык и литература </t>
  </si>
  <si>
    <t>жас олке</t>
  </si>
  <si>
    <t xml:space="preserve">Оразалина Жулдыз Тураровна </t>
  </si>
  <si>
    <t>40% от БДО</t>
  </si>
  <si>
    <t>50% от БДО</t>
  </si>
  <si>
    <t>часы 1-11 кл</t>
  </si>
  <si>
    <t>ЗАРПЛ ЗА МЕСЯЦ</t>
  </si>
  <si>
    <t>СКГУ,каз.язи лит</t>
  </si>
  <si>
    <t>11б</t>
  </si>
  <si>
    <t>5ә</t>
  </si>
  <si>
    <t>академия Кокше,ПМНО,свид.по самоп</t>
  </si>
  <si>
    <t>воспитатель мини-центра</t>
  </si>
  <si>
    <t>ЦАУ,колледж им.М.Жумабаева,2004, уч.нач.кл.</t>
  </si>
  <si>
    <t>английский язык</t>
  </si>
  <si>
    <t>ОБ</t>
  </si>
  <si>
    <t>ЗАРПЛ ЗА ГОД</t>
  </si>
  <si>
    <t>Венинг Марина Ивановна</t>
  </si>
  <si>
    <t>Касенова Гульмира Ерсаиновна</t>
  </si>
  <si>
    <t>в2-2</t>
  </si>
  <si>
    <t>Доренгоф-Никитина Александра Антоновна</t>
  </si>
  <si>
    <t>кол.часов</t>
  </si>
  <si>
    <t>нач. кл 1</t>
  </si>
  <si>
    <t>10б</t>
  </si>
  <si>
    <t>Карабекова Зубайра Сериковна</t>
  </si>
  <si>
    <t>Костанайский ГПИ,2009,  каз.яз и лит</t>
  </si>
  <si>
    <t>26.03.2017.</t>
  </si>
  <si>
    <t>24.12.2024</t>
  </si>
  <si>
    <t>28.08.2025</t>
  </si>
  <si>
    <t>Билялова Нагима Жакотовна-вакансия</t>
  </si>
  <si>
    <t>п.э</t>
  </si>
  <si>
    <t>п.и</t>
  </si>
  <si>
    <t>п.м</t>
  </si>
  <si>
    <t>магистр</t>
  </si>
  <si>
    <t>"___" ______________ 2021 года</t>
  </si>
  <si>
    <t>Жаркинбаев Д.Т.</t>
  </si>
  <si>
    <t>Тасмагамбетов К.М.</t>
  </si>
  <si>
    <t>учителей школы-гимназии им.акад.Е.Букетова района Шал акына  на 01 сентября 2021 года</t>
  </si>
  <si>
    <t>нач.кл2</t>
  </si>
  <si>
    <t>6в</t>
  </si>
  <si>
    <t>Исаченко Ирина Петровна</t>
  </si>
  <si>
    <t>нач. кл3</t>
  </si>
  <si>
    <t>нач.классы4</t>
  </si>
  <si>
    <t>нач.кл. 2</t>
  </si>
  <si>
    <t>Муканова Зарина Тайжановна</t>
  </si>
  <si>
    <t>СКГУ, бакалавр истории,2012</t>
  </si>
  <si>
    <t>3в</t>
  </si>
  <si>
    <t>Кокше Акад, 2012, ПМНО</t>
  </si>
  <si>
    <t>Ауганова Мадина Корганбаевна</t>
  </si>
  <si>
    <t>СКГУ им.М.Козыбаева, бакалавр биологии,2021</t>
  </si>
  <si>
    <t>КостГПУ, бакалавр география,2020</t>
  </si>
  <si>
    <t>10ә</t>
  </si>
  <si>
    <t>Батырбек Татьяна Муратовна</t>
  </si>
  <si>
    <t>ГТК им.М.Жумабаева, самопозн</t>
  </si>
  <si>
    <t>п.и.</t>
  </si>
  <si>
    <t>кызыкты биология</t>
  </si>
  <si>
    <t>Викторенко Никита Сергеевич</t>
  </si>
  <si>
    <t>СКГУ, бакалавр физич.восп</t>
  </si>
  <si>
    <t>Сәлім Аяжан Онгарбековна</t>
  </si>
  <si>
    <t>Казиев Даурен Елтаевич</t>
  </si>
  <si>
    <t>Кокшет. Унив., бакалавр технология</t>
  </si>
  <si>
    <t>порядочность</t>
  </si>
  <si>
    <t>критическое мышление</t>
  </si>
  <si>
    <t>экология</t>
  </si>
  <si>
    <t>медиаграмотность</t>
  </si>
  <si>
    <t xml:space="preserve">биотехнология </t>
  </si>
  <si>
    <t>англ.яз-углубление</t>
  </si>
  <si>
    <t>каз.язык-углубление</t>
  </si>
  <si>
    <t>англ яз-углубл</t>
  </si>
  <si>
    <t>математика-углубл</t>
  </si>
  <si>
    <t>каз яз и лит-углубл</t>
  </si>
  <si>
    <t>жеке жобалау</t>
  </si>
  <si>
    <t>жас өлкетанушы</t>
  </si>
  <si>
    <t>занимат матем</t>
  </si>
  <si>
    <t>русский язык(углуб)</t>
  </si>
  <si>
    <t xml:space="preserve">мы исследователи </t>
  </si>
  <si>
    <t>математика терен</t>
  </si>
  <si>
    <t>Махметов Ермек Жумабаевич</t>
  </si>
  <si>
    <t>КГУ ШУалиханова</t>
  </si>
  <si>
    <t>2 класс</t>
  </si>
  <si>
    <t>6 класс</t>
  </si>
  <si>
    <t>коррекция2,3</t>
  </si>
  <si>
    <t>коррекция2,3,5,6</t>
  </si>
  <si>
    <t>музыка</t>
  </si>
  <si>
    <t>18.06.2026</t>
  </si>
  <si>
    <t>нвп</t>
  </si>
  <si>
    <t>Сарсекеева Айым Айдаровна</t>
  </si>
  <si>
    <t>Кокшет.универ.Ш.Уалиханова,каз.яз и лит-ра</t>
  </si>
  <si>
    <t>стилистика текста</t>
  </si>
  <si>
    <t>естествозние</t>
  </si>
  <si>
    <t>русский язык</t>
  </si>
  <si>
    <t>настольные игры, футбол</t>
  </si>
  <si>
    <t>алгебра</t>
  </si>
  <si>
    <t>основы предпринимательства и бизнеса</t>
  </si>
  <si>
    <t xml:space="preserve">английский каждый день </t>
  </si>
  <si>
    <t>история Казахстана</t>
  </si>
  <si>
    <t>история цивилизаций</t>
  </si>
  <si>
    <t>ана тилим</t>
  </si>
  <si>
    <t>решение задач.повыш.сложности</t>
  </si>
  <si>
    <t xml:space="preserve">основы химических методов </t>
  </si>
  <si>
    <t>главные патриоты моей страны</t>
  </si>
  <si>
    <t>графика и проектирование</t>
  </si>
  <si>
    <t>настольные игры</t>
  </si>
  <si>
    <t>парасат</t>
  </si>
  <si>
    <t>эмоц.интеллект</t>
  </si>
  <si>
    <t>зайырлык</t>
  </si>
  <si>
    <t>казыр.эдебиет</t>
  </si>
  <si>
    <t>казак тили терен</t>
  </si>
  <si>
    <t>кызык логика</t>
  </si>
  <si>
    <t>эдебиет элем</t>
  </si>
  <si>
    <t>в гостях у сказки</t>
  </si>
  <si>
    <t>физика жэне техника</t>
  </si>
  <si>
    <t>тарихи факты</t>
  </si>
  <si>
    <t>элемдик география</t>
  </si>
  <si>
    <t>казыр казак эдебиет</t>
  </si>
  <si>
    <t>футбол</t>
  </si>
  <si>
    <t>курдели эсептер</t>
  </si>
  <si>
    <t>знатоки русского языка</t>
  </si>
  <si>
    <t xml:space="preserve">таным физика </t>
  </si>
  <si>
    <t>казак.тил.терен</t>
  </si>
  <si>
    <t>коркем жазу</t>
  </si>
  <si>
    <t>занимательная математика</t>
  </si>
  <si>
    <t>чтение и работа с текстом</t>
  </si>
  <si>
    <t xml:space="preserve">Фомина Ирина Анатольевна </t>
  </si>
  <si>
    <t>на.кл</t>
  </si>
  <si>
    <t>чтение.рус.яз</t>
  </si>
  <si>
    <t>Буркутбаева Мадина Кенжебаевна</t>
  </si>
  <si>
    <t>НОУ</t>
  </si>
  <si>
    <t>Абетов Алибек Габбасович-вакансия</t>
  </si>
  <si>
    <t>Балтабаева Нургуль Сурагановна-вакансия</t>
  </si>
  <si>
    <t>Белик Ольга Владимировна-вакансия</t>
  </si>
  <si>
    <t>Даиров Дастан Мухтарович -вакансия</t>
  </si>
  <si>
    <t>Жангужинова Гульбадан Каиржановна-вакансия</t>
  </si>
  <si>
    <t>Жирнова Сара Сальменовна-вакансия</t>
  </si>
  <si>
    <t>Ибраева Жания Сакеновна-вакансия</t>
  </si>
  <si>
    <t>Исатаева Айгуль Айтжановна-вакансия</t>
  </si>
  <si>
    <t>робототехника-вакансия</t>
  </si>
  <si>
    <t xml:space="preserve">Карамурзина Марияш Сатбековна-вакансия </t>
  </si>
  <si>
    <t>Карамурзина Марияш Сатбековна -вакансия</t>
  </si>
  <si>
    <t>рус.яз.и лит</t>
  </si>
  <si>
    <t>Кокош Елена Александровна-вакансия</t>
  </si>
  <si>
    <t>Лизогуб Ирина Николаевна -вакансия</t>
  </si>
  <si>
    <t>Муканова Зарина Тайжановна-вакансия</t>
  </si>
  <si>
    <t>Мухамеджанова Сымбат Сайлауовна-вакансия</t>
  </si>
  <si>
    <t>Оразалина Жулдыз Тураровна -вакансия</t>
  </si>
  <si>
    <t>Таранцева Наталья Юрьевна-вакансия</t>
  </si>
  <si>
    <t>Титовская Татьяна Юрьевна-вакансия</t>
  </si>
  <si>
    <t>зерде</t>
  </si>
  <si>
    <t>практическая география</t>
  </si>
  <si>
    <t>рук.МО</t>
  </si>
  <si>
    <t>решение сложных задач</t>
  </si>
  <si>
    <t>коррекция,СБО</t>
  </si>
  <si>
    <t>естествозние,география</t>
  </si>
  <si>
    <t>кружок</t>
  </si>
  <si>
    <t>Ескендирова Динара Сапровна</t>
  </si>
  <si>
    <t>Балымова Акерке Казбековна</t>
  </si>
  <si>
    <t>Балтабаев Асхат Канатович-вакансия</t>
  </si>
  <si>
    <t>Бектенова Назиля Аукешевна-вакансия</t>
  </si>
  <si>
    <t>Шымкентский государственный университет,2021г.бакалавр образования</t>
  </si>
  <si>
    <t>СКГУ,бакалавр истории,2008</t>
  </si>
  <si>
    <t>Даниленкова Виолетта Дмитриевна</t>
  </si>
  <si>
    <t>ППУ,уч.труд.обуч</t>
  </si>
  <si>
    <t>Сералиев Нурбек Талгатович</t>
  </si>
  <si>
    <t>секция волейбол</t>
  </si>
  <si>
    <t>СПППК,2020, физич.культура и сопрт</t>
  </si>
  <si>
    <t>наставничество</t>
  </si>
  <si>
    <t>Сыздыкова Дамира Мейрамовна -вакансия</t>
  </si>
  <si>
    <t>Ескендирова Динара Сапаровна</t>
  </si>
  <si>
    <t xml:space="preserve">адам жэне </t>
  </si>
  <si>
    <t>СКУ, начальные классы</t>
  </si>
  <si>
    <t>Коспанов Алибек  Каирбекович-вакансия</t>
  </si>
  <si>
    <t>Лагойкин Николай Николаевич-вакансия</t>
  </si>
  <si>
    <t>ЕНУ, бакалавр ин.языка</t>
  </si>
  <si>
    <t>ГТК, самопознание им.М.Жумабаева, самопозн</t>
  </si>
  <si>
    <t>каз.яз</t>
  </si>
  <si>
    <t>секция футбол</t>
  </si>
  <si>
    <t>кызыкты логика</t>
  </si>
  <si>
    <t>география/естествознание</t>
  </si>
  <si>
    <t>Токужина Жанна Жумабековна</t>
  </si>
  <si>
    <t>вакансия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</si>
</sst>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1">
    <xf numFmtId="0" fontId="0" fillId="0" borderId="0" xfId="0"/>
    <xf numFmtId="0" fontId="4" fillId="2" borderId="2" xfId="1" applyNumberFormat="1" applyFont="1" applyFill="1" applyBorder="1" applyAlignment="1">
      <alignment horizontal="left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4" fillId="0" borderId="0" xfId="0" applyFont="1" applyFill="1"/>
    <xf numFmtId="0" fontId="2" fillId="0" borderId="0" xfId="0" applyFont="1" applyFill="1"/>
    <xf numFmtId="0" fontId="4" fillId="0" borderId="2" xfId="1" applyNumberFormat="1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7" fillId="0" borderId="0" xfId="1" applyNumberFormat="1" applyFont="1" applyFill="1"/>
    <xf numFmtId="0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center"/>
    </xf>
    <xf numFmtId="0" fontId="8" fillId="0" borderId="0" xfId="0" applyFont="1" applyFill="1"/>
    <xf numFmtId="0" fontId="4" fillId="0" borderId="1" xfId="1" applyNumberFormat="1" applyFont="1" applyFill="1" applyBorder="1"/>
    <xf numFmtId="0" fontId="8" fillId="0" borderId="1" xfId="0" applyFont="1" applyFill="1" applyBorder="1"/>
    <xf numFmtId="0" fontId="4" fillId="0" borderId="3" xfId="1" applyNumberFormat="1" applyFont="1" applyFill="1" applyBorder="1"/>
    <xf numFmtId="0" fontId="4" fillId="0" borderId="0" xfId="1" applyNumberFormat="1" applyFont="1" applyFill="1" applyBorder="1" applyAlignment="1">
      <alignment horizontal="center"/>
    </xf>
    <xf numFmtId="0" fontId="4" fillId="0" borderId="2" xfId="1" applyNumberFormat="1" applyFont="1" applyFill="1" applyBorder="1"/>
    <xf numFmtId="0" fontId="4" fillId="0" borderId="8" xfId="1" applyNumberFormat="1" applyFont="1" applyFill="1" applyBorder="1"/>
    <xf numFmtId="0" fontId="4" fillId="0" borderId="9" xfId="1" applyNumberFormat="1" applyFont="1" applyFill="1" applyBorder="1"/>
    <xf numFmtId="0" fontId="7" fillId="0" borderId="0" xfId="1" applyNumberFormat="1" applyFont="1" applyFill="1" applyBorder="1" applyAlignment="1">
      <alignment horizontal="right"/>
    </xf>
    <xf numFmtId="0" fontId="4" fillId="0" borderId="6" xfId="1" applyNumberFormat="1" applyFont="1" applyFill="1" applyBorder="1"/>
    <xf numFmtId="0" fontId="7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4" fillId="0" borderId="5" xfId="1" applyNumberFormat="1" applyFont="1" applyFill="1" applyBorder="1"/>
    <xf numFmtId="0" fontId="7" fillId="0" borderId="0" xfId="1" applyNumberFormat="1" applyFont="1" applyFill="1" applyBorder="1"/>
    <xf numFmtId="0" fontId="7" fillId="0" borderId="0" xfId="1" applyNumberFormat="1" applyFont="1" applyFill="1" applyAlignment="1">
      <alignment horizontal="left"/>
    </xf>
    <xf numFmtId="1" fontId="4" fillId="0" borderId="2" xfId="1" applyNumberFormat="1" applyFont="1" applyFill="1" applyBorder="1"/>
    <xf numFmtId="1" fontId="4" fillId="0" borderId="11" xfId="1" applyNumberFormat="1" applyFont="1" applyFill="1" applyBorder="1"/>
    <xf numFmtId="1" fontId="4" fillId="0" borderId="6" xfId="1" applyNumberFormat="1" applyFont="1" applyFill="1" applyBorder="1"/>
    <xf numFmtId="0" fontId="4" fillId="0" borderId="7" xfId="1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/>
    <xf numFmtId="0" fontId="9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left"/>
    </xf>
    <xf numFmtId="0" fontId="4" fillId="3" borderId="0" xfId="0" applyFont="1" applyFill="1"/>
    <xf numFmtId="0" fontId="4" fillId="3" borderId="0" xfId="1" applyNumberFormat="1" applyFont="1" applyFill="1" applyBorder="1"/>
    <xf numFmtId="0" fontId="4" fillId="3" borderId="0" xfId="1" applyNumberFormat="1" applyFont="1" applyFill="1" applyBorder="1" applyAlignment="1">
      <alignment horizontal="center"/>
    </xf>
    <xf numFmtId="0" fontId="4" fillId="3" borderId="0" xfId="1" applyNumberFormat="1" applyFont="1" applyFill="1" applyBorder="1" applyAlignment="1"/>
    <xf numFmtId="0" fontId="4" fillId="3" borderId="0" xfId="1" applyNumberFormat="1" applyFont="1" applyFill="1" applyBorder="1" applyAlignment="1">
      <alignment horizontal="left"/>
    </xf>
    <xf numFmtId="0" fontId="4" fillId="3" borderId="2" xfId="1" applyNumberFormat="1" applyFont="1" applyFill="1" applyBorder="1" applyAlignment="1">
      <alignment horizontal="center"/>
    </xf>
    <xf numFmtId="0" fontId="4" fillId="3" borderId="2" xfId="1" applyNumberFormat="1" applyFont="1" applyFill="1" applyBorder="1"/>
    <xf numFmtId="0" fontId="4" fillId="3" borderId="6" xfId="1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/>
    <xf numFmtId="0" fontId="4" fillId="3" borderId="6" xfId="1" applyNumberFormat="1" applyFont="1" applyFill="1" applyBorder="1"/>
    <xf numFmtId="0" fontId="4" fillId="3" borderId="0" xfId="1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/>
    <xf numFmtId="0" fontId="0" fillId="3" borderId="0" xfId="0" applyFont="1" applyFill="1"/>
    <xf numFmtId="0" fontId="0" fillId="3" borderId="0" xfId="0" applyFill="1"/>
    <xf numFmtId="0" fontId="4" fillId="3" borderId="8" xfId="1" applyNumberFormat="1" applyFont="1" applyFill="1" applyBorder="1"/>
    <xf numFmtId="0" fontId="4" fillId="3" borderId="7" xfId="1" applyNumberFormat="1" applyFont="1" applyFill="1" applyBorder="1"/>
    <xf numFmtId="0" fontId="4" fillId="3" borderId="0" xfId="1" applyNumberFormat="1" applyFont="1" applyFill="1"/>
    <xf numFmtId="0" fontId="8" fillId="3" borderId="0" xfId="0" applyFont="1" applyFill="1"/>
    <xf numFmtId="0" fontId="4" fillId="3" borderId="11" xfId="1" applyNumberFormat="1" applyFont="1" applyFill="1" applyBorder="1"/>
    <xf numFmtId="0" fontId="4" fillId="3" borderId="13" xfId="1" applyNumberFormat="1" applyFont="1" applyFill="1" applyBorder="1"/>
    <xf numFmtId="0" fontId="4" fillId="3" borderId="1" xfId="1" applyNumberFormat="1" applyFont="1" applyFill="1" applyBorder="1"/>
    <xf numFmtId="0" fontId="8" fillId="3" borderId="16" xfId="0" applyFont="1" applyFill="1" applyBorder="1" applyAlignment="1">
      <alignment horizontal="left" vertical="center" wrapText="1"/>
    </xf>
    <xf numFmtId="16" fontId="8" fillId="3" borderId="2" xfId="0" applyNumberFormat="1" applyFont="1" applyFill="1" applyBorder="1" applyAlignment="1">
      <alignment horizontal="center" vertical="center" textRotation="90" wrapText="1"/>
    </xf>
    <xf numFmtId="0" fontId="4" fillId="3" borderId="21" xfId="1" applyNumberFormat="1" applyFont="1" applyFill="1" applyBorder="1"/>
    <xf numFmtId="0" fontId="8" fillId="3" borderId="5" xfId="1" applyNumberFormat="1" applyFont="1" applyFill="1" applyBorder="1" applyAlignment="1"/>
    <xf numFmtId="0" fontId="8" fillId="3" borderId="2" xfId="1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/>
    <xf numFmtId="3" fontId="8" fillId="3" borderId="2" xfId="1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3" fontId="4" fillId="3" borderId="2" xfId="1" applyNumberFormat="1" applyFont="1" applyFill="1" applyBorder="1" applyAlignment="1">
      <alignment horizontal="right"/>
    </xf>
    <xf numFmtId="3" fontId="8" fillId="3" borderId="8" xfId="1" applyNumberFormat="1" applyFont="1" applyFill="1" applyBorder="1" applyAlignment="1">
      <alignment horizontal="right"/>
    </xf>
    <xf numFmtId="0" fontId="5" fillId="3" borderId="0" xfId="0" applyFont="1" applyFill="1"/>
    <xf numFmtId="0" fontId="8" fillId="3" borderId="2" xfId="0" applyFont="1" applyFill="1" applyBorder="1" applyAlignment="1" applyProtection="1">
      <alignment horizontal="left"/>
      <protection locked="0"/>
    </xf>
    <xf numFmtId="14" fontId="8" fillId="3" borderId="2" xfId="0" applyNumberFormat="1" applyFont="1" applyFill="1" applyBorder="1" applyAlignment="1" applyProtection="1">
      <alignment horizontal="left"/>
      <protection locked="0"/>
    </xf>
    <xf numFmtId="2" fontId="4" fillId="3" borderId="2" xfId="1" applyNumberFormat="1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/>
    </xf>
    <xf numFmtId="1" fontId="4" fillId="3" borderId="2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left"/>
    </xf>
    <xf numFmtId="0" fontId="4" fillId="3" borderId="2" xfId="1" applyNumberFormat="1" applyFont="1" applyFill="1" applyBorder="1" applyAlignment="1">
      <alignment wrapText="1"/>
    </xf>
    <xf numFmtId="0" fontId="4" fillId="3" borderId="5" xfId="1" applyNumberFormat="1" applyFont="1" applyFill="1" applyBorder="1" applyAlignment="1"/>
    <xf numFmtId="0" fontId="7" fillId="3" borderId="2" xfId="1" applyNumberFormat="1" applyFont="1" applyFill="1" applyBorder="1" applyAlignment="1"/>
    <xf numFmtId="0" fontId="7" fillId="3" borderId="2" xfId="1" applyNumberFormat="1" applyFont="1" applyFill="1" applyBorder="1" applyAlignment="1">
      <alignment horizontal="center"/>
    </xf>
    <xf numFmtId="0" fontId="7" fillId="3" borderId="2" xfId="1" applyNumberFormat="1" applyFont="1" applyFill="1" applyBorder="1" applyAlignment="1">
      <alignment horizontal="left"/>
    </xf>
    <xf numFmtId="14" fontId="7" fillId="3" borderId="2" xfId="1" applyNumberFormat="1" applyFont="1" applyFill="1" applyBorder="1" applyAlignment="1">
      <alignment horizontal="left"/>
    </xf>
    <xf numFmtId="0" fontId="13" fillId="3" borderId="2" xfId="1" applyNumberFormat="1" applyFont="1" applyFill="1" applyBorder="1" applyAlignment="1">
      <alignment horizontal="center"/>
    </xf>
    <xf numFmtId="1" fontId="7" fillId="3" borderId="2" xfId="1" applyNumberFormat="1" applyFont="1" applyFill="1" applyBorder="1" applyAlignment="1"/>
    <xf numFmtId="0" fontId="4" fillId="3" borderId="3" xfId="1" applyNumberFormat="1" applyFont="1" applyFill="1" applyBorder="1" applyAlignment="1">
      <alignment wrapText="1"/>
    </xf>
    <xf numFmtId="0" fontId="7" fillId="3" borderId="3" xfId="1" applyNumberFormat="1" applyFont="1" applyFill="1" applyBorder="1" applyAlignment="1">
      <alignment horizontal="left"/>
    </xf>
    <xf numFmtId="14" fontId="7" fillId="3" borderId="3" xfId="1" applyNumberFormat="1" applyFont="1" applyFill="1" applyBorder="1" applyAlignment="1">
      <alignment horizontal="left"/>
    </xf>
    <xf numFmtId="3" fontId="7" fillId="3" borderId="2" xfId="1" applyNumberFormat="1" applyFont="1" applyFill="1" applyBorder="1" applyAlignment="1"/>
    <xf numFmtId="1" fontId="7" fillId="3" borderId="2" xfId="1" applyNumberFormat="1" applyFont="1" applyFill="1" applyBorder="1" applyAlignment="1">
      <alignment horizontal="center"/>
    </xf>
    <xf numFmtId="1" fontId="0" fillId="3" borderId="0" xfId="0" applyNumberFormat="1" applyFont="1" applyFill="1"/>
    <xf numFmtId="0" fontId="4" fillId="3" borderId="0" xfId="1" applyNumberFormat="1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1" fontId="10" fillId="3" borderId="2" xfId="1" applyNumberFormat="1" applyFont="1" applyFill="1" applyBorder="1" applyAlignment="1">
      <alignment horizontal="center"/>
    </xf>
    <xf numFmtId="0" fontId="8" fillId="3" borderId="7" xfId="1" applyNumberFormat="1" applyFont="1" applyFill="1" applyBorder="1" applyAlignment="1"/>
    <xf numFmtId="0" fontId="4" fillId="3" borderId="2" xfId="1" applyNumberFormat="1" applyFont="1" applyFill="1" applyBorder="1" applyAlignment="1"/>
    <xf numFmtId="14" fontId="4" fillId="3" borderId="2" xfId="0" applyNumberFormat="1" applyFont="1" applyFill="1" applyBorder="1" applyAlignment="1" applyProtection="1">
      <alignment horizontal="left"/>
      <protection locked="0"/>
    </xf>
    <xf numFmtId="0" fontId="8" fillId="3" borderId="2" xfId="1" applyNumberFormat="1" applyFont="1" applyFill="1" applyBorder="1" applyAlignment="1">
      <alignment horizontal="left"/>
    </xf>
    <xf numFmtId="2" fontId="8" fillId="3" borderId="2" xfId="1" applyNumberFormat="1" applyFont="1" applyFill="1" applyBorder="1" applyAlignment="1">
      <alignment horizontal="center"/>
    </xf>
    <xf numFmtId="165" fontId="8" fillId="3" borderId="2" xfId="1" applyNumberFormat="1" applyFont="1" applyFill="1" applyBorder="1" applyAlignment="1">
      <alignment horizontal="center"/>
    </xf>
    <xf numFmtId="1" fontId="8" fillId="3" borderId="2" xfId="1" applyNumberFormat="1" applyFont="1" applyFill="1" applyBorder="1" applyAlignment="1">
      <alignment horizontal="center"/>
    </xf>
    <xf numFmtId="9" fontId="5" fillId="3" borderId="0" xfId="0" applyNumberFormat="1" applyFont="1" applyFill="1"/>
    <xf numFmtId="0" fontId="4" fillId="3" borderId="11" xfId="1" applyNumberFormat="1" applyFont="1" applyFill="1" applyBorder="1" applyAlignment="1">
      <alignment horizontal="center" vertical="center" textRotation="90" wrapText="1"/>
    </xf>
    <xf numFmtId="0" fontId="4" fillId="3" borderId="15" xfId="1" applyNumberFormat="1" applyFont="1" applyFill="1" applyBorder="1" applyAlignment="1">
      <alignment horizontal="center" vertical="center" textRotation="90" wrapText="1"/>
    </xf>
    <xf numFmtId="0" fontId="4" fillId="3" borderId="20" xfId="1" applyNumberFormat="1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textRotation="90" wrapText="1"/>
    </xf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0" fontId="4" fillId="3" borderId="0" xfId="1" applyNumberFormat="1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>
      <alignment wrapText="1"/>
    </xf>
    <xf numFmtId="0" fontId="8" fillId="3" borderId="2" xfId="1" applyNumberFormat="1" applyFont="1" applyFill="1" applyBorder="1" applyAlignment="1">
      <alignment horizontal="left" wrapText="1"/>
    </xf>
    <xf numFmtId="14" fontId="8" fillId="3" borderId="2" xfId="1" applyNumberFormat="1" applyFont="1" applyFill="1" applyBorder="1" applyAlignment="1">
      <alignment horizontal="left" wrapText="1"/>
    </xf>
    <xf numFmtId="0" fontId="8" fillId="3" borderId="8" xfId="0" applyFont="1" applyFill="1" applyBorder="1" applyAlignment="1" applyProtection="1">
      <alignment horizontal="left"/>
      <protection locked="0"/>
    </xf>
    <xf numFmtId="14" fontId="8" fillId="3" borderId="8" xfId="0" applyNumberFormat="1" applyFont="1" applyFill="1" applyBorder="1" applyAlignment="1" applyProtection="1">
      <alignment horizontal="left"/>
      <protection locked="0"/>
    </xf>
    <xf numFmtId="164" fontId="8" fillId="3" borderId="2" xfId="1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>
      <alignment horizontal="center" wrapText="1"/>
    </xf>
    <xf numFmtId="0" fontId="4" fillId="3" borderId="8" xfId="1" applyNumberFormat="1" applyFont="1" applyFill="1" applyBorder="1" applyAlignment="1">
      <alignment horizontal="left"/>
    </xf>
    <xf numFmtId="0" fontId="4" fillId="3" borderId="8" xfId="1" applyNumberFormat="1" applyFont="1" applyFill="1" applyBorder="1" applyAlignment="1">
      <alignment horizontal="center"/>
    </xf>
    <xf numFmtId="0" fontId="8" fillId="3" borderId="8" xfId="1" applyNumberFormat="1" applyFont="1" applyFill="1" applyBorder="1" applyAlignment="1"/>
    <xf numFmtId="0" fontId="8" fillId="3" borderId="8" xfId="1" applyNumberFormat="1" applyFont="1" applyFill="1" applyBorder="1" applyAlignment="1">
      <alignment horizontal="left"/>
    </xf>
    <xf numFmtId="0" fontId="8" fillId="3" borderId="8" xfId="1" applyNumberFormat="1" applyFont="1" applyFill="1" applyBorder="1" applyAlignment="1">
      <alignment horizontal="center"/>
    </xf>
    <xf numFmtId="0" fontId="8" fillId="3" borderId="8" xfId="1" applyNumberFormat="1" applyFont="1" applyFill="1" applyBorder="1" applyAlignment="1">
      <alignment wrapText="1"/>
    </xf>
    <xf numFmtId="0" fontId="4" fillId="3" borderId="8" xfId="1" applyNumberFormat="1" applyFont="1" applyFill="1" applyBorder="1" applyAlignment="1">
      <alignment wrapText="1"/>
    </xf>
    <xf numFmtId="0" fontId="4" fillId="3" borderId="2" xfId="1" applyNumberFormat="1" applyFont="1" applyFill="1" applyBorder="1" applyAlignment="1">
      <alignment horizontal="left" wrapText="1"/>
    </xf>
    <xf numFmtId="14" fontId="4" fillId="3" borderId="2" xfId="1" applyNumberFormat="1" applyFont="1" applyFill="1" applyBorder="1" applyAlignment="1">
      <alignment horizontal="left" wrapText="1"/>
    </xf>
    <xf numFmtId="0" fontId="4" fillId="3" borderId="2" xfId="0" applyFont="1" applyFill="1" applyBorder="1" applyAlignment="1" applyProtection="1">
      <alignment horizontal="left"/>
      <protection locked="0"/>
    </xf>
    <xf numFmtId="3" fontId="4" fillId="3" borderId="2" xfId="0" applyNumberFormat="1" applyFont="1" applyFill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3" fontId="4" fillId="3" borderId="8" xfId="1" applyNumberFormat="1" applyFont="1" applyFill="1" applyBorder="1" applyAlignment="1">
      <alignment horizontal="right"/>
    </xf>
    <xf numFmtId="0" fontId="1" fillId="3" borderId="0" xfId="0" applyFont="1" applyFill="1"/>
    <xf numFmtId="9" fontId="0" fillId="3" borderId="0" xfId="0" applyNumberFormat="1" applyFill="1"/>
    <xf numFmtId="0" fontId="12" fillId="3" borderId="2" xfId="1" applyNumberFormat="1" applyFont="1" applyFill="1" applyBorder="1" applyAlignment="1">
      <alignment horizontal="left"/>
    </xf>
    <xf numFmtId="0" fontId="12" fillId="3" borderId="2" xfId="1" applyNumberFormat="1" applyFont="1" applyFill="1" applyBorder="1" applyAlignment="1">
      <alignment horizontal="center"/>
    </xf>
    <xf numFmtId="0" fontId="12" fillId="3" borderId="2" xfId="1" applyNumberFormat="1" applyFont="1" applyFill="1" applyBorder="1" applyAlignment="1">
      <alignment wrapText="1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14" fontId="8" fillId="3" borderId="2" xfId="1" applyNumberFormat="1" applyFont="1" applyFill="1" applyBorder="1" applyAlignment="1">
      <alignment horizontal="left"/>
    </xf>
    <xf numFmtId="0" fontId="6" fillId="3" borderId="0" xfId="0" applyFont="1" applyFill="1"/>
    <xf numFmtId="9" fontId="6" fillId="3" borderId="0" xfId="0" applyNumberFormat="1" applyFont="1" applyFill="1"/>
    <xf numFmtId="14" fontId="4" fillId="3" borderId="2" xfId="1" applyNumberFormat="1" applyFont="1" applyFill="1" applyBorder="1" applyAlignment="1">
      <alignment horizontal="left"/>
    </xf>
    <xf numFmtId="0" fontId="3" fillId="3" borderId="0" xfId="0" applyFont="1" applyFill="1"/>
    <xf numFmtId="0" fontId="11" fillId="3" borderId="2" xfId="1" applyNumberFormat="1" applyFont="1" applyFill="1" applyBorder="1" applyAlignment="1">
      <alignment horizontal="center"/>
    </xf>
    <xf numFmtId="0" fontId="7" fillId="3" borderId="2" xfId="1" applyNumberFormat="1" applyFont="1" applyFill="1" applyBorder="1" applyAlignment="1">
      <alignment horizontal="left" wrapText="1"/>
    </xf>
    <xf numFmtId="14" fontId="7" fillId="3" borderId="2" xfId="1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 applyProtection="1">
      <alignment horizontal="left"/>
      <protection locked="0"/>
    </xf>
    <xf numFmtId="0" fontId="4" fillId="3" borderId="7" xfId="1" applyNumberFormat="1" applyFont="1" applyFill="1" applyBorder="1" applyAlignment="1"/>
    <xf numFmtId="0" fontId="3" fillId="3" borderId="2" xfId="1" applyNumberFormat="1" applyFont="1" applyFill="1" applyBorder="1" applyAlignment="1">
      <alignment horizontal="left"/>
    </xf>
    <xf numFmtId="0" fontId="10" fillId="3" borderId="2" xfId="1" applyNumberFormat="1" applyFont="1" applyFill="1" applyBorder="1" applyAlignment="1">
      <alignment horizontal="left"/>
    </xf>
    <xf numFmtId="0" fontId="4" fillId="3" borderId="0" xfId="0" applyFont="1" applyFill="1" applyAlignment="1"/>
    <xf numFmtId="0" fontId="7" fillId="3" borderId="5" xfId="1" applyNumberFormat="1" applyFont="1" applyFill="1" applyBorder="1" applyAlignment="1"/>
    <xf numFmtId="0" fontId="10" fillId="3" borderId="18" xfId="1" applyNumberFormat="1" applyFont="1" applyFill="1" applyBorder="1" applyAlignment="1">
      <alignment horizontal="center"/>
    </xf>
    <xf numFmtId="0" fontId="10" fillId="3" borderId="19" xfId="1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10" fillId="3" borderId="2" xfId="1" applyNumberFormat="1" applyFont="1" applyFill="1" applyBorder="1" applyAlignment="1">
      <alignment horizontal="center"/>
    </xf>
    <xf numFmtId="0" fontId="4" fillId="3" borderId="2" xfId="0" applyFont="1" applyFill="1" applyBorder="1" applyAlignment="1"/>
    <xf numFmtId="3" fontId="4" fillId="3" borderId="2" xfId="1" applyNumberFormat="1" applyFont="1" applyFill="1" applyBorder="1" applyAlignment="1">
      <alignment horizontal="center"/>
    </xf>
    <xf numFmtId="9" fontId="1" fillId="3" borderId="0" xfId="0" applyNumberFormat="1" applyFont="1" applyFill="1"/>
    <xf numFmtId="0" fontId="8" fillId="3" borderId="0" xfId="1" applyNumberFormat="1" applyFont="1" applyFill="1" applyBorder="1" applyAlignment="1">
      <alignment wrapText="1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/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left"/>
    </xf>
    <xf numFmtId="0" fontId="4" fillId="3" borderId="10" xfId="1" applyNumberFormat="1" applyFont="1" applyFill="1" applyBorder="1" applyAlignment="1">
      <alignment horizontal="left"/>
    </xf>
    <xf numFmtId="0" fontId="4" fillId="3" borderId="5" xfId="1" applyNumberFormat="1" applyFont="1" applyFill="1" applyBorder="1" applyAlignment="1">
      <alignment horizontal="left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left"/>
    </xf>
    <xf numFmtId="0" fontId="8" fillId="2" borderId="8" xfId="1" applyNumberFormat="1" applyFont="1" applyFill="1" applyBorder="1" applyAlignment="1">
      <alignment horizontal="left"/>
    </xf>
    <xf numFmtId="0" fontId="8" fillId="2" borderId="2" xfId="1" applyNumberFormat="1" applyFont="1" applyFill="1" applyBorder="1" applyAlignment="1">
      <alignment horizontal="left"/>
    </xf>
    <xf numFmtId="0" fontId="8" fillId="2" borderId="2" xfId="1" applyNumberFormat="1" applyFont="1" applyFill="1" applyBorder="1" applyAlignment="1"/>
    <xf numFmtId="0" fontId="4" fillId="2" borderId="2" xfId="1" applyNumberFormat="1" applyFont="1" applyFill="1" applyBorder="1" applyAlignment="1"/>
    <xf numFmtId="3" fontId="15" fillId="3" borderId="2" xfId="1" applyNumberFormat="1" applyFont="1" applyFill="1" applyBorder="1" applyAlignment="1">
      <alignment horizontal="right"/>
    </xf>
    <xf numFmtId="0" fontId="4" fillId="3" borderId="8" xfId="1" applyNumberFormat="1" applyFont="1" applyFill="1" applyBorder="1" applyAlignment="1">
      <alignment horizontal="left" wrapText="1"/>
    </xf>
    <xf numFmtId="14" fontId="4" fillId="3" borderId="8" xfId="1" applyNumberFormat="1" applyFont="1" applyFill="1" applyBorder="1" applyAlignment="1">
      <alignment horizontal="left" wrapText="1"/>
    </xf>
    <xf numFmtId="0" fontId="4" fillId="3" borderId="4" xfId="1" applyNumberFormat="1" applyFont="1" applyFill="1" applyBorder="1"/>
    <xf numFmtId="0" fontId="15" fillId="3" borderId="2" xfId="1" applyNumberFormat="1" applyFont="1" applyFill="1" applyBorder="1" applyAlignment="1">
      <alignment wrapText="1"/>
    </xf>
    <xf numFmtId="0" fontId="4" fillId="4" borderId="2" xfId="1" applyNumberFormat="1" applyFont="1" applyFill="1" applyBorder="1" applyAlignment="1"/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1" xfId="1" applyNumberFormat="1" applyFont="1" applyFill="1" applyBorder="1" applyAlignment="1">
      <alignment horizontal="center" vertical="center" textRotation="90" wrapText="1"/>
    </xf>
    <xf numFmtId="0" fontId="4" fillId="3" borderId="15" xfId="1" applyNumberFormat="1" applyFont="1" applyFill="1" applyBorder="1" applyAlignment="1">
      <alignment horizontal="center" vertical="center" textRotation="90" wrapText="1"/>
    </xf>
    <xf numFmtId="0" fontId="4" fillId="3" borderId="20" xfId="1" applyNumberFormat="1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textRotation="90" wrapText="1"/>
    </xf>
    <xf numFmtId="0" fontId="7" fillId="3" borderId="5" xfId="1" applyNumberFormat="1" applyFont="1" applyFill="1" applyBorder="1" applyAlignment="1"/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0" fontId="4" fillId="3" borderId="0" xfId="1" applyNumberFormat="1" applyFont="1" applyFill="1" applyBorder="1" applyAlignment="1">
      <alignment horizontal="center" vertical="center" wrapText="1"/>
    </xf>
    <xf numFmtId="0" fontId="7" fillId="3" borderId="5" xfId="1" applyNumberFormat="1" applyFont="1" applyFill="1" applyBorder="1" applyAlignment="1"/>
    <xf numFmtId="0" fontId="7" fillId="3" borderId="3" xfId="1" applyNumberFormat="1" applyFont="1" applyFill="1" applyBorder="1" applyAlignment="1"/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0" fontId="4" fillId="3" borderId="27" xfId="1" applyNumberFormat="1" applyFont="1" applyFill="1" applyBorder="1" applyAlignment="1">
      <alignment horizontal="center" vertical="center" textRotation="90" wrapText="1"/>
    </xf>
    <xf numFmtId="0" fontId="4" fillId="3" borderId="28" xfId="1" applyNumberFormat="1" applyFont="1" applyFill="1" applyBorder="1" applyAlignment="1">
      <alignment horizontal="center" vertical="center" textRotation="90" wrapText="1"/>
    </xf>
    <xf numFmtId="0" fontId="4" fillId="3" borderId="29" xfId="1" applyNumberFormat="1" applyFont="1" applyFill="1" applyBorder="1" applyAlignment="1">
      <alignment horizontal="center" vertical="center" textRotation="90" wrapText="1"/>
    </xf>
    <xf numFmtId="0" fontId="4" fillId="3" borderId="11" xfId="1" applyNumberFormat="1" applyFont="1" applyFill="1" applyBorder="1" applyAlignment="1">
      <alignment horizontal="center" vertical="center" textRotation="90" wrapText="1"/>
    </xf>
    <xf numFmtId="0" fontId="4" fillId="3" borderId="15" xfId="1" applyNumberFormat="1" applyFont="1" applyFill="1" applyBorder="1" applyAlignment="1">
      <alignment horizontal="center" vertical="center" textRotation="90" wrapText="1"/>
    </xf>
    <xf numFmtId="0" fontId="4" fillId="3" borderId="20" xfId="1" applyNumberFormat="1" applyFont="1" applyFill="1" applyBorder="1" applyAlignment="1">
      <alignment horizontal="center" vertical="center" textRotation="90" wrapText="1"/>
    </xf>
    <xf numFmtId="0" fontId="4" fillId="3" borderId="12" xfId="1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0" fontId="4" fillId="3" borderId="13" xfId="1" applyNumberFormat="1" applyFont="1" applyFill="1" applyBorder="1" applyAlignment="1">
      <alignment horizontal="center" vertical="center" wrapText="1"/>
    </xf>
    <xf numFmtId="0" fontId="4" fillId="3" borderId="10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1" applyNumberFormat="1" applyFont="1" applyFill="1" applyBorder="1" applyAlignment="1">
      <alignment horizontal="center" vertical="center" textRotation="90" wrapText="1"/>
    </xf>
    <xf numFmtId="0" fontId="4" fillId="3" borderId="4" xfId="1" applyNumberFormat="1" applyFont="1" applyFill="1" applyBorder="1" applyAlignment="1">
      <alignment horizontal="center" vertical="center" textRotation="90" wrapText="1"/>
    </xf>
    <xf numFmtId="0" fontId="4" fillId="3" borderId="13" xfId="1" applyNumberFormat="1" applyFont="1" applyFill="1" applyBorder="1" applyAlignment="1">
      <alignment horizontal="center" vertical="center" textRotation="90" wrapText="1"/>
    </xf>
    <xf numFmtId="0" fontId="4" fillId="3" borderId="10" xfId="1" applyNumberFormat="1" applyFont="1" applyFill="1" applyBorder="1" applyAlignment="1">
      <alignment horizontal="center" vertical="center" textRotation="90" wrapText="1"/>
    </xf>
    <xf numFmtId="0" fontId="4" fillId="3" borderId="0" xfId="1" applyNumberFormat="1" applyFont="1" applyFill="1" applyBorder="1" applyAlignment="1">
      <alignment horizontal="center" vertical="center" textRotation="90" wrapText="1"/>
    </xf>
    <xf numFmtId="0" fontId="4" fillId="3" borderId="14" xfId="1" applyNumberFormat="1" applyFont="1" applyFill="1" applyBorder="1" applyAlignment="1">
      <alignment horizontal="center" vertical="center" textRotation="90" wrapText="1"/>
    </xf>
    <xf numFmtId="0" fontId="4" fillId="3" borderId="7" xfId="1" applyNumberFormat="1" applyFont="1" applyFill="1" applyBorder="1" applyAlignment="1">
      <alignment horizontal="center" vertical="center" textRotation="90" wrapText="1"/>
    </xf>
    <xf numFmtId="0" fontId="4" fillId="3" borderId="1" xfId="1" applyNumberFormat="1" applyFont="1" applyFill="1" applyBorder="1" applyAlignment="1">
      <alignment horizontal="center" vertical="center" textRotation="90" wrapText="1"/>
    </xf>
    <xf numFmtId="0" fontId="4" fillId="3" borderId="9" xfId="1" applyNumberFormat="1" applyFont="1" applyFill="1" applyBorder="1" applyAlignment="1">
      <alignment horizontal="center" vertical="center" textRotation="90" wrapText="1"/>
    </xf>
    <xf numFmtId="0" fontId="4" fillId="3" borderId="11" xfId="1" applyNumberFormat="1" applyFont="1" applyFill="1" applyBorder="1" applyAlignment="1">
      <alignment horizontal="center" vertical="center" wrapText="1"/>
    </xf>
    <xf numFmtId="0" fontId="4" fillId="3" borderId="15" xfId="1" applyNumberFormat="1" applyFont="1" applyFill="1" applyBorder="1" applyAlignment="1">
      <alignment horizontal="center" vertical="center" wrapText="1"/>
    </xf>
    <xf numFmtId="0" fontId="4" fillId="3" borderId="20" xfId="1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9" fontId="4" fillId="3" borderId="11" xfId="1" applyNumberFormat="1" applyFont="1" applyFill="1" applyBorder="1" applyAlignment="1">
      <alignment horizontal="center" vertical="center" wrapText="1"/>
    </xf>
    <xf numFmtId="0" fontId="4" fillId="3" borderId="8" xfId="1" applyNumberFormat="1" applyFont="1" applyFill="1" applyBorder="1" applyAlignment="1">
      <alignment horizontal="center" vertical="center" wrapText="1"/>
    </xf>
    <xf numFmtId="9" fontId="4" fillId="3" borderId="2" xfId="1" applyNumberFormat="1" applyFont="1" applyFill="1" applyBorder="1" applyAlignment="1">
      <alignment horizontal="center" vertical="center" textRotation="90" wrapText="1"/>
    </xf>
    <xf numFmtId="0" fontId="4" fillId="3" borderId="2" xfId="1" applyNumberFormat="1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11" xfId="1" applyNumberFormat="1" applyFont="1" applyFill="1" applyBorder="1" applyAlignment="1">
      <alignment textRotation="90"/>
    </xf>
    <xf numFmtId="0" fontId="4" fillId="3" borderId="15" xfId="1" applyNumberFormat="1" applyFont="1" applyFill="1" applyBorder="1" applyAlignment="1">
      <alignment textRotation="90"/>
    </xf>
    <xf numFmtId="0" fontId="4" fillId="3" borderId="20" xfId="1" applyNumberFormat="1" applyFont="1" applyFill="1" applyBorder="1" applyAlignment="1">
      <alignment textRotation="90"/>
    </xf>
    <xf numFmtId="0" fontId="4" fillId="3" borderId="24" xfId="1" applyNumberFormat="1" applyFont="1" applyFill="1" applyBorder="1" applyAlignment="1">
      <alignment vertical="center" wrapText="1"/>
    </xf>
    <xf numFmtId="0" fontId="4" fillId="3" borderId="25" xfId="1" applyNumberFormat="1" applyFont="1" applyFill="1" applyBorder="1" applyAlignment="1">
      <alignment vertical="center" wrapText="1"/>
    </xf>
    <xf numFmtId="0" fontId="4" fillId="3" borderId="26" xfId="1" applyNumberFormat="1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textRotation="90" wrapText="1"/>
    </xf>
    <xf numFmtId="0" fontId="8" fillId="3" borderId="25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D289"/>
  <sheetViews>
    <sheetView zoomScaleSheetLayoutView="59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 activeCell="A281" sqref="A281:XFD281"/>
    </sheetView>
  </sheetViews>
  <sheetFormatPr defaultRowHeight="12.75" customHeight="1" x14ac:dyDescent="0.25"/>
  <cols>
    <col min="1" max="1" width="4.140625" style="5" customWidth="1"/>
    <col min="2" max="2" width="52.42578125" style="5" customWidth="1"/>
    <col min="3" max="3" width="21.85546875" style="5" customWidth="1"/>
    <col min="4" max="4" width="8.42578125" style="5" customWidth="1"/>
    <col min="5" max="5" width="24.28515625" style="5" customWidth="1"/>
    <col min="6" max="6" width="6.5703125" style="37" customWidth="1"/>
    <col min="7" max="7" width="14.85546875" style="37" customWidth="1"/>
    <col min="8" max="8" width="15.5703125" style="37" customWidth="1"/>
    <col min="9" max="9" width="15.42578125" style="37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6.28515625" style="5" customWidth="1"/>
    <col min="16" max="16" width="10.7109375" style="5" customWidth="1"/>
    <col min="17" max="17" width="7.140625" style="98" customWidth="1"/>
    <col min="18" max="18" width="7.5703125" style="98" customWidth="1"/>
    <col min="19" max="19" width="6.85546875" style="5" customWidth="1"/>
    <col min="20" max="20" width="5.85546875" style="98" customWidth="1"/>
    <col min="21" max="21" width="4.7109375" style="5" customWidth="1"/>
    <col min="22" max="22" width="7.140625" style="5" customWidth="1"/>
    <col min="23" max="23" width="7.5703125" style="5" customWidth="1"/>
    <col min="24" max="24" width="7" style="5" customWidth="1"/>
    <col min="25" max="25" width="12.7109375" style="5" customWidth="1"/>
    <col min="26" max="26" width="11.85546875" style="5" customWidth="1"/>
    <col min="27" max="27" width="10.85546875" style="5" customWidth="1"/>
    <col min="28" max="28" width="12" style="5" customWidth="1"/>
    <col min="29" max="29" width="13.140625" style="5" customWidth="1"/>
    <col min="30" max="30" width="11.28515625" style="5" customWidth="1"/>
    <col min="31" max="32" width="13.28515625" style="5" customWidth="1"/>
    <col min="33" max="33" width="12.5703125" style="5" customWidth="1"/>
    <col min="34" max="34" width="10.140625" style="5" customWidth="1"/>
    <col min="35" max="35" width="13.140625" style="5" customWidth="1"/>
    <col min="36" max="36" width="6.85546875" style="5" customWidth="1"/>
    <col min="37" max="37" width="9.28515625" style="5" customWidth="1"/>
    <col min="38" max="38" width="5.28515625" style="5" customWidth="1"/>
    <col min="39" max="39" width="8.85546875" style="5" customWidth="1"/>
    <col min="40" max="40" width="6.42578125" style="5" customWidth="1"/>
    <col min="41" max="41" width="10.42578125" style="5" customWidth="1"/>
    <col min="42" max="42" width="7" style="5" customWidth="1"/>
    <col min="43" max="43" width="8.85546875" style="5" customWidth="1"/>
    <col min="44" max="44" width="7.42578125" style="5" customWidth="1"/>
    <col min="45" max="45" width="9" style="5" customWidth="1"/>
    <col min="46" max="46" width="7" style="5" customWidth="1"/>
    <col min="47" max="47" width="11.7109375" style="5" customWidth="1"/>
    <col min="48" max="48" width="7.140625" style="98" customWidth="1"/>
    <col min="49" max="49" width="11.28515625" style="98" customWidth="1"/>
    <col min="50" max="50" width="6.42578125" style="98" customWidth="1"/>
    <col min="51" max="51" width="6.28515625" style="98" customWidth="1"/>
    <col min="52" max="52" width="6" style="5" customWidth="1"/>
    <col min="53" max="53" width="7.42578125" style="5" customWidth="1"/>
    <col min="54" max="54" width="12.5703125" style="5" customWidth="1"/>
    <col min="55" max="57" width="3" style="5" customWidth="1"/>
    <col min="58" max="58" width="9.7109375" style="5" customWidth="1"/>
    <col min="59" max="59" width="7.5703125" style="5" customWidth="1"/>
    <col min="60" max="60" width="16.140625" style="5" customWidth="1"/>
    <col min="61" max="61" width="5.140625" style="5" customWidth="1"/>
    <col min="62" max="62" width="11" style="5" customWidth="1"/>
    <col min="63" max="63" width="6.7109375" style="5" customWidth="1"/>
    <col min="64" max="64" width="13.85546875" style="5" customWidth="1"/>
    <col min="65" max="66" width="9.5703125" style="5" customWidth="1"/>
    <col min="67" max="67" width="9.42578125" style="98" customWidth="1"/>
    <col min="68" max="68" width="12.28515625" style="98" customWidth="1"/>
    <col min="69" max="69" width="13.7109375" style="98" customWidth="1"/>
    <col min="70" max="70" width="13.7109375" style="5" customWidth="1"/>
    <col min="71" max="71" width="13.28515625" style="5" customWidth="1"/>
    <col min="72" max="72" width="12.140625" style="5" customWidth="1"/>
    <col min="73" max="73" width="15.140625" style="5" customWidth="1"/>
    <col min="74" max="74" width="16.28515625" style="5" customWidth="1"/>
    <col min="75" max="75" width="4.42578125" style="8" customWidth="1"/>
    <col min="76" max="16384" width="9.140625" style="9"/>
  </cols>
  <sheetData>
    <row r="1" spans="1:75" ht="12" customHeight="1" x14ac:dyDescent="0.3">
      <c r="A1" s="2"/>
      <c r="B1" s="10" t="s">
        <v>0</v>
      </c>
      <c r="C1" s="2"/>
      <c r="D1" s="11"/>
      <c r="E1" s="12"/>
      <c r="F1" s="13"/>
      <c r="G1" s="13"/>
      <c r="H1" s="13"/>
      <c r="I1" s="13"/>
      <c r="J1" s="3"/>
      <c r="K1" s="11"/>
      <c r="L1" s="11"/>
      <c r="M1" s="14"/>
      <c r="N1" s="2"/>
      <c r="O1" s="2"/>
      <c r="P1" s="2"/>
      <c r="Q1" s="58"/>
      <c r="R1" s="42"/>
      <c r="S1" s="15"/>
      <c r="T1" s="62"/>
      <c r="U1" s="16"/>
      <c r="V1" s="16"/>
      <c r="W1" s="17"/>
      <c r="X1" s="18" t="s">
        <v>1</v>
      </c>
      <c r="Y1" s="16" t="s">
        <v>2</v>
      </c>
      <c r="Z1" s="16" t="s">
        <v>3</v>
      </c>
      <c r="AA1" s="16" t="s">
        <v>4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59"/>
      <c r="AW1" s="59"/>
      <c r="AX1" s="59"/>
      <c r="AY1" s="59"/>
      <c r="AZ1" s="15"/>
      <c r="BA1" s="15"/>
      <c r="BB1" s="15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58"/>
      <c r="BP1" s="58"/>
      <c r="BQ1" s="196"/>
      <c r="BR1" s="3"/>
      <c r="BS1" s="3"/>
      <c r="BT1" s="3"/>
      <c r="BU1" s="3"/>
      <c r="BV1" s="3"/>
    </row>
    <row r="2" spans="1:75" ht="12.75" customHeight="1" x14ac:dyDescent="0.3">
      <c r="A2" s="2" t="s">
        <v>196</v>
      </c>
      <c r="B2" s="13"/>
      <c r="C2" s="13"/>
      <c r="D2" s="11"/>
      <c r="E2" s="12"/>
      <c r="F2" s="13"/>
      <c r="G2" s="13"/>
      <c r="H2" s="13"/>
      <c r="I2" s="13"/>
      <c r="J2" s="3"/>
      <c r="K2" s="11"/>
      <c r="L2" s="11"/>
      <c r="M2" s="19"/>
      <c r="N2" s="2"/>
      <c r="O2" s="15"/>
      <c r="P2" s="15"/>
      <c r="Q2" s="59"/>
      <c r="R2" s="59"/>
      <c r="S2" s="15"/>
      <c r="T2" s="184" t="s">
        <v>5</v>
      </c>
      <c r="U2" s="16"/>
      <c r="V2" s="16"/>
      <c r="W2" s="16"/>
      <c r="X2" s="20">
        <v>13</v>
      </c>
      <c r="Y2" s="21">
        <v>16</v>
      </c>
      <c r="Z2" s="22">
        <v>5</v>
      </c>
      <c r="AA2" s="21">
        <f>SUM(X2:Z2)</f>
        <v>34</v>
      </c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59"/>
      <c r="AW2" s="59"/>
      <c r="AX2" s="59"/>
      <c r="AY2" s="59"/>
      <c r="AZ2" s="15"/>
      <c r="BA2" s="15"/>
      <c r="BB2" s="15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58"/>
      <c r="BP2" s="58"/>
      <c r="BQ2" s="42"/>
      <c r="BR2" s="3"/>
      <c r="BS2" s="3"/>
      <c r="BT2" s="3"/>
      <c r="BU2" s="3"/>
      <c r="BV2" s="3"/>
    </row>
    <row r="3" spans="1:75" ht="12.75" customHeight="1" x14ac:dyDescent="0.3">
      <c r="A3" s="2"/>
      <c r="B3" s="2"/>
      <c r="C3" s="2"/>
      <c r="D3" s="11"/>
      <c r="E3" s="12"/>
      <c r="F3" s="13"/>
      <c r="G3" s="13"/>
      <c r="H3" s="13"/>
      <c r="I3" s="13"/>
      <c r="J3" s="3"/>
      <c r="K3" s="11"/>
      <c r="L3" s="23" t="s">
        <v>6</v>
      </c>
      <c r="M3" s="11"/>
      <c r="N3" s="2"/>
      <c r="O3" s="15"/>
      <c r="P3" s="15"/>
      <c r="Q3" s="59"/>
      <c r="R3" s="59"/>
      <c r="S3" s="15"/>
      <c r="T3" s="185" t="s">
        <v>7</v>
      </c>
      <c r="U3" s="3"/>
      <c r="V3" s="3"/>
      <c r="W3" s="3"/>
      <c r="X3" s="20">
        <v>13</v>
      </c>
      <c r="Y3" s="20">
        <v>16</v>
      </c>
      <c r="Z3" s="24">
        <v>5</v>
      </c>
      <c r="AA3" s="21">
        <f>SUM(X3:Z3)</f>
        <v>34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59"/>
      <c r="AW3" s="59"/>
      <c r="AX3" s="59"/>
      <c r="AY3" s="59"/>
      <c r="AZ3" s="15"/>
      <c r="BA3" s="15"/>
      <c r="BB3" s="15"/>
      <c r="BC3" s="3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58"/>
      <c r="BP3" s="58"/>
      <c r="BQ3" s="42"/>
      <c r="BR3" s="3"/>
      <c r="BS3" s="3"/>
      <c r="BT3" s="3"/>
      <c r="BU3" s="3"/>
      <c r="BV3" s="3"/>
    </row>
    <row r="4" spans="1:75" ht="16.5" customHeight="1" x14ac:dyDescent="0.3">
      <c r="A4" s="10" t="s">
        <v>8</v>
      </c>
      <c r="B4" s="4"/>
      <c r="C4" s="2"/>
      <c r="D4" s="25" t="s">
        <v>9</v>
      </c>
      <c r="E4" s="12"/>
      <c r="F4" s="13"/>
      <c r="G4" s="13"/>
      <c r="H4" s="13"/>
      <c r="I4" s="13"/>
      <c r="J4" s="3"/>
      <c r="K4" s="11"/>
      <c r="L4" s="26">
        <v>17697</v>
      </c>
      <c r="M4" s="11"/>
      <c r="N4" s="2"/>
      <c r="O4" s="15"/>
      <c r="P4" s="15"/>
      <c r="Q4" s="59"/>
      <c r="R4" s="59"/>
      <c r="S4" s="15"/>
      <c r="T4" s="186" t="s">
        <v>10</v>
      </c>
      <c r="U4" s="27"/>
      <c r="V4" s="18"/>
      <c r="W4" s="18"/>
      <c r="X4" s="20">
        <v>228</v>
      </c>
      <c r="Y4" s="20">
        <v>274</v>
      </c>
      <c r="Z4" s="24">
        <v>58</v>
      </c>
      <c r="AA4" s="21">
        <f>SUM(X4:Z4)</f>
        <v>560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59"/>
      <c r="AW4" s="59"/>
      <c r="AX4" s="59"/>
      <c r="AY4" s="59"/>
      <c r="AZ4" s="15"/>
      <c r="BA4" s="15"/>
      <c r="BB4" s="15"/>
      <c r="BC4" s="3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58"/>
      <c r="BP4" s="58"/>
      <c r="BQ4" s="42"/>
      <c r="BR4" s="3"/>
      <c r="BS4" s="3"/>
      <c r="BT4" s="3"/>
      <c r="BU4" s="3"/>
      <c r="BV4" s="3"/>
    </row>
    <row r="5" spans="1:75" ht="18" customHeight="1" x14ac:dyDescent="0.3">
      <c r="A5" s="10" t="s">
        <v>11</v>
      </c>
      <c r="B5" s="4"/>
      <c r="C5" s="28"/>
      <c r="D5" s="29" t="s">
        <v>12</v>
      </c>
      <c r="E5" s="12"/>
      <c r="F5" s="13"/>
      <c r="G5" s="13"/>
      <c r="H5" s="13"/>
      <c r="I5" s="13"/>
      <c r="J5" s="3"/>
      <c r="K5" s="11"/>
      <c r="L5" s="19"/>
      <c r="M5" s="13"/>
      <c r="N5" s="16"/>
      <c r="O5" s="15"/>
      <c r="P5" s="15"/>
      <c r="Q5" s="59"/>
      <c r="R5" s="59"/>
      <c r="S5" s="15"/>
      <c r="T5" s="186" t="s">
        <v>14</v>
      </c>
      <c r="U5" s="18"/>
      <c r="V5" s="18"/>
      <c r="W5" s="18"/>
      <c r="X5" s="30"/>
      <c r="Y5" s="31"/>
      <c r="Z5" s="32"/>
      <c r="AA5" s="20">
        <f>SUM(X5:Z5)</f>
        <v>0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59"/>
      <c r="AW5" s="59"/>
      <c r="AX5" s="59"/>
      <c r="AY5" s="59"/>
      <c r="AZ5" s="15"/>
      <c r="BA5" s="15"/>
      <c r="BB5" s="15"/>
      <c r="BC5" s="3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58"/>
      <c r="BP5" s="58"/>
      <c r="BQ5" s="42"/>
      <c r="BR5" s="3"/>
      <c r="BS5" s="3"/>
      <c r="BT5" s="3"/>
      <c r="BU5" s="3"/>
      <c r="BV5" s="3"/>
    </row>
    <row r="6" spans="1:75" ht="18" customHeight="1" x14ac:dyDescent="0.3">
      <c r="A6" s="29" t="s">
        <v>137</v>
      </c>
      <c r="B6" s="4"/>
      <c r="C6" s="3"/>
      <c r="D6" s="29" t="s">
        <v>15</v>
      </c>
      <c r="E6" s="12"/>
      <c r="F6" s="13"/>
      <c r="G6" s="13"/>
      <c r="H6" s="13"/>
      <c r="I6" s="13"/>
      <c r="J6" s="3"/>
      <c r="K6" s="11"/>
      <c r="L6" s="19"/>
      <c r="M6" s="7"/>
      <c r="N6" s="20"/>
      <c r="O6" s="39" t="s">
        <v>16</v>
      </c>
      <c r="P6" s="38">
        <v>1</v>
      </c>
      <c r="Q6" s="182">
        <v>2</v>
      </c>
      <c r="R6" s="183">
        <v>3</v>
      </c>
      <c r="S6" s="20">
        <v>4</v>
      </c>
      <c r="T6" s="56">
        <v>5</v>
      </c>
      <c r="U6" s="21">
        <v>6</v>
      </c>
      <c r="V6" s="21">
        <v>7</v>
      </c>
      <c r="W6" s="33">
        <v>8</v>
      </c>
      <c r="X6" s="20">
        <v>9</v>
      </c>
      <c r="Y6" s="20">
        <v>10</v>
      </c>
      <c r="Z6" s="24">
        <v>11</v>
      </c>
      <c r="AA6" s="20" t="s">
        <v>17</v>
      </c>
      <c r="AB6" s="3"/>
      <c r="AC6" s="3"/>
      <c r="AD6" s="3"/>
      <c r="AE6" s="34"/>
      <c r="AF6" s="34"/>
      <c r="AG6" s="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53"/>
      <c r="AW6" s="53"/>
      <c r="AX6" s="53"/>
      <c r="AY6" s="53"/>
      <c r="AZ6" s="35"/>
      <c r="BA6" s="35"/>
      <c r="BB6" s="35"/>
      <c r="BC6" s="3"/>
      <c r="BD6" s="3"/>
      <c r="BE6" s="3"/>
      <c r="BF6" s="2"/>
      <c r="BG6" s="2"/>
      <c r="BH6" s="2"/>
      <c r="BI6" s="2"/>
      <c r="BJ6" s="2"/>
      <c r="BK6" s="2"/>
      <c r="BL6" s="2"/>
      <c r="BM6" s="2"/>
      <c r="BN6" s="2"/>
      <c r="BO6" s="58"/>
      <c r="BP6" s="58"/>
      <c r="BQ6" s="42"/>
      <c r="BR6" s="3"/>
      <c r="BS6" s="3"/>
      <c r="BT6" s="3"/>
      <c r="BU6" s="3"/>
      <c r="BV6" s="3"/>
    </row>
    <row r="7" spans="1:75" ht="16.5" customHeight="1" x14ac:dyDescent="0.3">
      <c r="A7" s="36" t="s">
        <v>352</v>
      </c>
      <c r="B7" s="4"/>
      <c r="C7" s="2"/>
      <c r="D7" s="36" t="s">
        <v>352</v>
      </c>
      <c r="E7" s="12"/>
      <c r="F7" s="13"/>
      <c r="G7" s="13"/>
      <c r="H7" s="13"/>
      <c r="I7" s="13"/>
      <c r="J7" s="3"/>
      <c r="K7" s="11"/>
      <c r="L7" s="19"/>
      <c r="M7" s="7"/>
      <c r="N7" s="20"/>
      <c r="O7" s="39">
        <v>3</v>
      </c>
      <c r="P7" s="38">
        <v>1</v>
      </c>
      <c r="Q7" s="182">
        <v>1</v>
      </c>
      <c r="R7" s="183">
        <v>2</v>
      </c>
      <c r="S7" s="20">
        <v>1</v>
      </c>
      <c r="T7" s="47">
        <v>2</v>
      </c>
      <c r="U7" s="20">
        <v>1</v>
      </c>
      <c r="V7" s="20">
        <v>1</v>
      </c>
      <c r="W7" s="27">
        <v>1</v>
      </c>
      <c r="X7" s="20">
        <v>1</v>
      </c>
      <c r="Y7" s="20">
        <v>2</v>
      </c>
      <c r="Z7" s="24">
        <v>2</v>
      </c>
      <c r="AA7" s="20">
        <f>SUM(P7:Z7)</f>
        <v>15</v>
      </c>
      <c r="AB7" s="3" t="s">
        <v>13</v>
      </c>
      <c r="AC7" s="3"/>
      <c r="AD7" s="3"/>
      <c r="AE7" s="34"/>
      <c r="AF7" s="34"/>
      <c r="AG7" s="3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53"/>
      <c r="AW7" s="53"/>
      <c r="AX7" s="53"/>
      <c r="AY7" s="53"/>
      <c r="AZ7" s="35"/>
      <c r="BA7" s="35"/>
      <c r="BB7" s="35"/>
      <c r="BC7" s="3"/>
      <c r="BD7" s="3"/>
      <c r="BE7" s="3"/>
      <c r="BF7" s="2"/>
      <c r="BG7" s="2"/>
      <c r="BH7" s="2"/>
      <c r="BI7" s="2"/>
      <c r="BJ7" s="2"/>
      <c r="BK7" s="2"/>
      <c r="BL7" s="2"/>
      <c r="BM7" s="2"/>
      <c r="BN7" s="2"/>
      <c r="BO7" s="58"/>
      <c r="BP7" s="58"/>
      <c r="BQ7" s="42"/>
      <c r="BR7" s="3"/>
      <c r="BS7" s="3"/>
      <c r="BT7" s="3"/>
      <c r="BU7" s="3"/>
      <c r="BV7" s="3"/>
    </row>
    <row r="8" spans="1:75" ht="12.75" customHeight="1" x14ac:dyDescent="0.3">
      <c r="A8" s="2"/>
      <c r="B8" s="2"/>
      <c r="C8" s="2"/>
      <c r="D8" s="11"/>
      <c r="E8" s="12"/>
      <c r="F8" s="13"/>
      <c r="G8" s="13"/>
      <c r="H8" s="13"/>
      <c r="I8" s="13"/>
      <c r="J8" s="3"/>
      <c r="K8" s="11"/>
      <c r="L8" s="19"/>
      <c r="M8" s="7"/>
      <c r="N8" s="20"/>
      <c r="O8" s="39">
        <v>3</v>
      </c>
      <c r="P8" s="38">
        <v>1</v>
      </c>
      <c r="Q8" s="182">
        <v>1</v>
      </c>
      <c r="R8" s="183">
        <v>2</v>
      </c>
      <c r="S8" s="20">
        <v>1</v>
      </c>
      <c r="T8" s="47">
        <v>2</v>
      </c>
      <c r="U8" s="20">
        <v>1</v>
      </c>
      <c r="V8" s="20">
        <v>1</v>
      </c>
      <c r="W8" s="27">
        <v>1</v>
      </c>
      <c r="X8" s="20">
        <v>1</v>
      </c>
      <c r="Y8" s="20">
        <v>2</v>
      </c>
      <c r="Z8" s="24">
        <v>2</v>
      </c>
      <c r="AA8" s="20">
        <f>SUM(P8:Z8)</f>
        <v>15</v>
      </c>
      <c r="AB8" s="3" t="s">
        <v>278</v>
      </c>
      <c r="AC8" s="3"/>
      <c r="AD8" s="3"/>
      <c r="AE8" s="34"/>
      <c r="AF8" s="34"/>
      <c r="AG8" s="3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53"/>
      <c r="AW8" s="53"/>
      <c r="AX8" s="53"/>
      <c r="AY8" s="53"/>
      <c r="AZ8" s="35"/>
      <c r="BA8" s="35"/>
      <c r="BB8" s="35"/>
      <c r="BC8" s="3"/>
      <c r="BD8" s="3"/>
      <c r="BE8" s="3"/>
      <c r="BF8" s="2"/>
      <c r="BG8" s="2"/>
      <c r="BH8" s="2"/>
      <c r="BI8" s="2"/>
      <c r="BJ8" s="2"/>
      <c r="BK8" s="2"/>
      <c r="BL8" s="2"/>
      <c r="BM8" s="2"/>
      <c r="BN8" s="2"/>
      <c r="BO8" s="58"/>
      <c r="BP8" s="58"/>
      <c r="BQ8" s="42"/>
      <c r="BR8" s="3"/>
      <c r="BS8" s="3"/>
      <c r="BT8" s="3"/>
      <c r="BU8" s="3"/>
      <c r="BV8" s="3"/>
    </row>
    <row r="9" spans="1:75" ht="12.75" customHeight="1" x14ac:dyDescent="0.3">
      <c r="A9" s="2"/>
      <c r="B9" s="2"/>
      <c r="C9" s="2"/>
      <c r="D9" s="11"/>
      <c r="E9" s="12"/>
      <c r="F9" s="13"/>
      <c r="G9" s="13"/>
      <c r="H9" s="13"/>
      <c r="I9" s="13"/>
      <c r="J9" s="3"/>
      <c r="K9" s="11"/>
      <c r="L9" s="19"/>
      <c r="M9" s="7"/>
      <c r="N9" s="20"/>
      <c r="O9" s="39">
        <v>55</v>
      </c>
      <c r="P9" s="38">
        <v>21</v>
      </c>
      <c r="Q9" s="182">
        <v>23</v>
      </c>
      <c r="R9" s="183">
        <v>33</v>
      </c>
      <c r="S9" s="20">
        <v>20</v>
      </c>
      <c r="T9" s="47">
        <v>22</v>
      </c>
      <c r="U9" s="20">
        <v>38</v>
      </c>
      <c r="V9" s="20">
        <v>22</v>
      </c>
      <c r="W9" s="27">
        <v>22</v>
      </c>
      <c r="X9" s="20">
        <v>14</v>
      </c>
      <c r="Y9" s="20">
        <v>28</v>
      </c>
      <c r="Z9" s="24">
        <v>19</v>
      </c>
      <c r="AA9" s="20">
        <f>SUM(P9:Z9)</f>
        <v>262</v>
      </c>
      <c r="AB9" s="3"/>
      <c r="AC9" s="3"/>
      <c r="AD9" s="3"/>
      <c r="AE9" s="34"/>
      <c r="AF9" s="34"/>
      <c r="AG9" s="3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53"/>
      <c r="AW9" s="53"/>
      <c r="AX9" s="53"/>
      <c r="AY9" s="53"/>
      <c r="AZ9" s="35"/>
      <c r="BA9" s="35"/>
      <c r="BB9" s="35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42"/>
      <c r="BP9" s="42"/>
      <c r="BQ9" s="42"/>
      <c r="BR9" s="3"/>
      <c r="BS9" s="3"/>
      <c r="BT9" s="3"/>
      <c r="BU9" s="3"/>
      <c r="BV9" s="3"/>
    </row>
    <row r="10" spans="1:75" ht="16.5" customHeight="1" x14ac:dyDescent="0.3">
      <c r="A10" s="2"/>
      <c r="B10" s="2"/>
      <c r="C10" s="28" t="s">
        <v>18</v>
      </c>
      <c r="D10" s="11"/>
      <c r="E10" s="12"/>
      <c r="F10" s="13"/>
      <c r="G10" s="13"/>
      <c r="H10" s="13"/>
      <c r="I10" s="13"/>
      <c r="J10" s="3"/>
      <c r="K10" s="19"/>
      <c r="L10" s="19"/>
      <c r="M10" s="6"/>
      <c r="N10" s="20"/>
      <c r="O10" s="2"/>
      <c r="P10" s="2"/>
      <c r="Q10" s="58"/>
      <c r="R10" s="58"/>
      <c r="S10" s="2"/>
      <c r="T10" s="58"/>
      <c r="U10" s="2"/>
      <c r="V10" s="2"/>
      <c r="W10" s="2"/>
      <c r="X10" s="20"/>
      <c r="Y10" s="20"/>
      <c r="Z10" s="18"/>
      <c r="AA10" s="24"/>
      <c r="AB10" s="3"/>
      <c r="AC10" s="1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5"/>
      <c r="AQ10" s="35"/>
      <c r="AR10" s="35"/>
      <c r="AS10" s="35"/>
      <c r="AT10" s="35"/>
      <c r="AU10" s="35"/>
      <c r="AV10" s="53"/>
      <c r="AW10" s="53"/>
      <c r="AX10" s="53"/>
      <c r="AY10" s="53"/>
      <c r="AZ10" s="35"/>
      <c r="BA10" s="35"/>
      <c r="BB10" s="35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42"/>
      <c r="BP10" s="42"/>
      <c r="BQ10" s="42"/>
      <c r="BR10" s="3"/>
      <c r="BS10" s="3"/>
      <c r="BT10" s="3"/>
      <c r="BU10" s="3"/>
      <c r="BV10" s="3"/>
    </row>
    <row r="11" spans="1:75" s="55" customFormat="1" ht="17.25" customHeight="1" x14ac:dyDescent="0.3">
      <c r="A11" s="40" t="s">
        <v>355</v>
      </c>
      <c r="B11" s="41"/>
      <c r="C11" s="42"/>
      <c r="D11" s="43"/>
      <c r="E11" s="44"/>
      <c r="F11" s="45"/>
      <c r="G11" s="45"/>
      <c r="H11" s="45"/>
      <c r="I11" s="45"/>
      <c r="J11" s="42"/>
      <c r="K11" s="43"/>
      <c r="L11" s="43"/>
      <c r="M11" s="46"/>
      <c r="N11" s="47"/>
      <c r="O11" s="48" t="s">
        <v>20</v>
      </c>
      <c r="P11" s="49">
        <v>1</v>
      </c>
      <c r="Q11" s="182">
        <v>2</v>
      </c>
      <c r="R11" s="183">
        <v>3</v>
      </c>
      <c r="S11" s="47">
        <v>4</v>
      </c>
      <c r="T11" s="47">
        <v>5</v>
      </c>
      <c r="U11" s="47">
        <v>6</v>
      </c>
      <c r="V11" s="47">
        <v>7</v>
      </c>
      <c r="W11" s="50">
        <v>8</v>
      </c>
      <c r="X11" s="47">
        <v>9</v>
      </c>
      <c r="Y11" s="47">
        <v>10</v>
      </c>
      <c r="Z11" s="51">
        <v>11</v>
      </c>
      <c r="AA11" s="47" t="s">
        <v>17</v>
      </c>
      <c r="AB11" s="42" t="s">
        <v>19</v>
      </c>
      <c r="AC11" s="43"/>
      <c r="AD11" s="42"/>
      <c r="AE11" s="52"/>
      <c r="AF11" s="52"/>
      <c r="AG11" s="52"/>
      <c r="AH11" s="52"/>
      <c r="AI11" s="52"/>
      <c r="AJ11" s="42"/>
      <c r="AK11" s="42"/>
      <c r="AL11" s="42"/>
      <c r="AM11" s="42"/>
      <c r="AN11" s="42"/>
      <c r="AO11" s="42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54"/>
    </row>
    <row r="12" spans="1:75" s="55" customFormat="1" ht="12.75" customHeight="1" x14ac:dyDescent="0.3">
      <c r="A12" s="40"/>
      <c r="B12" s="41"/>
      <c r="C12" s="42"/>
      <c r="D12" s="43"/>
      <c r="E12" s="44"/>
      <c r="F12" s="45"/>
      <c r="G12" s="45"/>
      <c r="H12" s="45"/>
      <c r="I12" s="45"/>
      <c r="J12" s="42"/>
      <c r="K12" s="43"/>
      <c r="L12" s="43"/>
      <c r="M12" s="46"/>
      <c r="N12" s="47"/>
      <c r="O12" s="48">
        <v>0</v>
      </c>
      <c r="P12" s="49">
        <v>1</v>
      </c>
      <c r="Q12" s="182">
        <v>1</v>
      </c>
      <c r="R12" s="183">
        <v>1</v>
      </c>
      <c r="S12" s="47">
        <v>1</v>
      </c>
      <c r="T12" s="47">
        <v>1</v>
      </c>
      <c r="U12" s="47">
        <v>1</v>
      </c>
      <c r="V12" s="56">
        <v>1</v>
      </c>
      <c r="W12" s="57">
        <v>1</v>
      </c>
      <c r="X12" s="47">
        <v>1</v>
      </c>
      <c r="Y12" s="47">
        <v>0</v>
      </c>
      <c r="Z12" s="51">
        <v>0</v>
      </c>
      <c r="AA12" s="47">
        <f t="shared" ref="AA12:AA14" si="0">SUM(P12:Z12)</f>
        <v>9</v>
      </c>
      <c r="AB12" s="42" t="s">
        <v>277</v>
      </c>
      <c r="AC12" s="43"/>
      <c r="AD12" s="42"/>
      <c r="AE12" s="52"/>
      <c r="AF12" s="52"/>
      <c r="AG12" s="52"/>
      <c r="AH12" s="52"/>
      <c r="AI12" s="52"/>
      <c r="AJ12" s="42"/>
      <c r="AK12" s="42"/>
      <c r="AL12" s="42"/>
      <c r="AM12" s="42"/>
      <c r="AN12" s="42"/>
      <c r="AO12" s="42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54"/>
    </row>
    <row r="13" spans="1:75" s="55" customFormat="1" ht="12.75" customHeight="1" x14ac:dyDescent="0.3">
      <c r="A13" s="40"/>
      <c r="B13" s="41"/>
      <c r="C13" s="42"/>
      <c r="D13" s="43"/>
      <c r="E13" s="44"/>
      <c r="F13" s="45"/>
      <c r="G13" s="45"/>
      <c r="H13" s="45"/>
      <c r="I13" s="45"/>
      <c r="J13" s="42"/>
      <c r="K13" s="43"/>
      <c r="L13" s="43"/>
      <c r="M13" s="46"/>
      <c r="N13" s="47"/>
      <c r="O13" s="48">
        <v>0</v>
      </c>
      <c r="P13" s="49">
        <v>1</v>
      </c>
      <c r="Q13" s="182">
        <v>1</v>
      </c>
      <c r="R13" s="183">
        <v>1</v>
      </c>
      <c r="S13" s="47">
        <v>1</v>
      </c>
      <c r="T13" s="47">
        <v>1</v>
      </c>
      <c r="U13" s="47">
        <v>1</v>
      </c>
      <c r="V13" s="56">
        <v>1</v>
      </c>
      <c r="W13" s="57">
        <v>1</v>
      </c>
      <c r="X13" s="47">
        <v>1</v>
      </c>
      <c r="Y13" s="47">
        <v>0</v>
      </c>
      <c r="Z13" s="51">
        <v>0</v>
      </c>
      <c r="AA13" s="47">
        <f t="shared" si="0"/>
        <v>9</v>
      </c>
      <c r="AB13" s="42"/>
      <c r="AC13" s="43"/>
      <c r="AD13" s="42"/>
      <c r="AE13" s="52"/>
      <c r="AF13" s="52"/>
      <c r="AG13" s="52"/>
      <c r="AH13" s="52"/>
      <c r="AI13" s="52"/>
      <c r="AJ13" s="42"/>
      <c r="AK13" s="42"/>
      <c r="AL13" s="42"/>
      <c r="AM13" s="42"/>
      <c r="AN13" s="42"/>
      <c r="AO13" s="4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54"/>
    </row>
    <row r="14" spans="1:75" s="55" customFormat="1" ht="12.75" customHeight="1" x14ac:dyDescent="0.3">
      <c r="A14" s="40"/>
      <c r="B14" s="41"/>
      <c r="C14" s="42"/>
      <c r="D14" s="43"/>
      <c r="E14" s="44"/>
      <c r="F14" s="45"/>
      <c r="G14" s="45"/>
      <c r="H14" s="45"/>
      <c r="I14" s="45"/>
      <c r="J14" s="42"/>
      <c r="K14" s="43"/>
      <c r="L14" s="43"/>
      <c r="M14" s="46"/>
      <c r="N14" s="47"/>
      <c r="O14" s="48">
        <v>0</v>
      </c>
      <c r="P14" s="49">
        <v>16</v>
      </c>
      <c r="Q14" s="182">
        <v>10</v>
      </c>
      <c r="R14" s="183">
        <v>15</v>
      </c>
      <c r="S14" s="47">
        <v>7</v>
      </c>
      <c r="T14" s="47">
        <v>11</v>
      </c>
      <c r="U14" s="47">
        <v>7</v>
      </c>
      <c r="V14" s="56">
        <v>13</v>
      </c>
      <c r="W14" s="57">
        <v>15</v>
      </c>
      <c r="X14" s="47">
        <v>12</v>
      </c>
      <c r="Y14" s="47">
        <v>11</v>
      </c>
      <c r="Z14" s="51">
        <v>0</v>
      </c>
      <c r="AA14" s="47">
        <f t="shared" si="0"/>
        <v>117</v>
      </c>
      <c r="AB14" s="42"/>
      <c r="AC14" s="43"/>
      <c r="AD14" s="42"/>
      <c r="AE14" s="52"/>
      <c r="AF14" s="52"/>
      <c r="AG14" s="52"/>
      <c r="AH14" s="52"/>
      <c r="AI14" s="52"/>
      <c r="AJ14" s="42"/>
      <c r="AK14" s="42"/>
      <c r="AL14" s="42"/>
      <c r="AM14" s="42"/>
      <c r="AN14" s="42"/>
      <c r="AO14" s="42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54"/>
    </row>
    <row r="15" spans="1:75" s="55" customFormat="1" ht="13.5" customHeight="1" x14ac:dyDescent="0.3">
      <c r="A15" s="40" t="s">
        <v>21</v>
      </c>
      <c r="B15" s="41"/>
      <c r="C15" s="42"/>
      <c r="D15" s="43"/>
      <c r="E15" s="44"/>
      <c r="F15" s="45"/>
      <c r="G15" s="45"/>
      <c r="H15" s="45"/>
      <c r="I15" s="45"/>
      <c r="J15" s="42"/>
      <c r="K15" s="43"/>
      <c r="L15" s="43"/>
      <c r="M15" s="46"/>
      <c r="N15" s="47"/>
      <c r="O15" s="48">
        <v>0</v>
      </c>
      <c r="P15" s="49">
        <v>1</v>
      </c>
      <c r="Q15" s="182">
        <v>1</v>
      </c>
      <c r="R15" s="183">
        <v>1</v>
      </c>
      <c r="S15" s="47">
        <v>1</v>
      </c>
      <c r="T15" s="47">
        <v>1</v>
      </c>
      <c r="U15" s="47">
        <v>1</v>
      </c>
      <c r="V15" s="56">
        <v>1</v>
      </c>
      <c r="W15" s="57">
        <v>1</v>
      </c>
      <c r="X15" s="47">
        <v>1</v>
      </c>
      <c r="Y15" s="47">
        <v>0</v>
      </c>
      <c r="Z15" s="51">
        <v>0</v>
      </c>
      <c r="AA15" s="47">
        <f>SUM(P15:Z15)</f>
        <v>9</v>
      </c>
      <c r="AB15" s="42" t="s">
        <v>278</v>
      </c>
      <c r="AC15" s="43"/>
      <c r="AD15" s="42"/>
      <c r="AE15" s="52"/>
      <c r="AF15" s="52"/>
      <c r="AG15" s="52"/>
      <c r="AH15" s="52"/>
      <c r="AI15" s="52"/>
      <c r="AJ15" s="42"/>
      <c r="AK15" s="42"/>
      <c r="AL15" s="42"/>
      <c r="AM15" s="42"/>
      <c r="AN15" s="42"/>
      <c r="AO15" s="42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54"/>
    </row>
    <row r="16" spans="1:75" s="55" customFormat="1" ht="21.75" customHeight="1" x14ac:dyDescent="0.3">
      <c r="A16" s="58"/>
      <c r="B16" s="40"/>
      <c r="C16" s="42"/>
      <c r="D16" s="43"/>
      <c r="E16" s="44"/>
      <c r="F16" s="45"/>
      <c r="G16" s="45"/>
      <c r="H16" s="45"/>
      <c r="I16" s="45"/>
      <c r="J16" s="42"/>
      <c r="K16" s="43"/>
      <c r="L16" s="43"/>
      <c r="M16" s="46"/>
      <c r="N16" s="47"/>
      <c r="O16" s="116">
        <v>0</v>
      </c>
      <c r="P16" s="115">
        <v>1</v>
      </c>
      <c r="Q16" s="182">
        <v>1</v>
      </c>
      <c r="R16" s="183">
        <v>1</v>
      </c>
      <c r="S16" s="47">
        <v>1</v>
      </c>
      <c r="T16" s="47">
        <v>1</v>
      </c>
      <c r="U16" s="47">
        <v>1</v>
      </c>
      <c r="V16" s="47">
        <v>1</v>
      </c>
      <c r="W16" s="50">
        <v>1</v>
      </c>
      <c r="X16" s="47">
        <v>1</v>
      </c>
      <c r="Y16" s="47">
        <v>0</v>
      </c>
      <c r="Z16" s="51">
        <v>0</v>
      </c>
      <c r="AA16" s="47">
        <f>SUM(P16:Z16)</f>
        <v>9</v>
      </c>
      <c r="AB16" s="42"/>
      <c r="AC16" s="43"/>
      <c r="AD16" s="42"/>
      <c r="AE16" s="118"/>
      <c r="AF16" s="118"/>
      <c r="AG16" s="118"/>
      <c r="AH16" s="118"/>
      <c r="AI16" s="118"/>
      <c r="AJ16" s="42"/>
      <c r="AK16" s="42"/>
      <c r="AL16" s="42"/>
      <c r="AM16" s="42"/>
      <c r="AN16" s="42"/>
      <c r="AO16" s="42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54"/>
    </row>
    <row r="17" spans="1:82" s="55" customFormat="1" ht="12.75" customHeight="1" thickBot="1" x14ac:dyDescent="0.35">
      <c r="A17" s="58"/>
      <c r="B17" s="40"/>
      <c r="C17" s="42"/>
      <c r="D17" s="43"/>
      <c r="E17" s="44"/>
      <c r="F17" s="45"/>
      <c r="G17" s="45"/>
      <c r="H17" s="45"/>
      <c r="I17" s="45"/>
      <c r="J17" s="42"/>
      <c r="K17" s="43"/>
      <c r="L17" s="43"/>
      <c r="M17" s="46"/>
      <c r="N17" s="47"/>
      <c r="O17" s="116">
        <v>0</v>
      </c>
      <c r="P17" s="115">
        <v>23</v>
      </c>
      <c r="Q17" s="182">
        <v>23</v>
      </c>
      <c r="R17" s="183">
        <v>19</v>
      </c>
      <c r="S17" s="47">
        <v>18</v>
      </c>
      <c r="T17" s="47">
        <v>19</v>
      </c>
      <c r="U17" s="47">
        <v>25</v>
      </c>
      <c r="V17" s="47">
        <v>24</v>
      </c>
      <c r="W17" s="50">
        <v>14</v>
      </c>
      <c r="X17" s="47">
        <v>16</v>
      </c>
      <c r="Y17" s="60">
        <v>0</v>
      </c>
      <c r="Z17" s="61">
        <v>0</v>
      </c>
      <c r="AA17" s="60">
        <f>SUM(P17:Z17)</f>
        <v>181</v>
      </c>
      <c r="AB17" s="42"/>
      <c r="AC17" s="43"/>
      <c r="AD17" s="42"/>
      <c r="AE17" s="118"/>
      <c r="AF17" s="118"/>
      <c r="AG17" s="118"/>
      <c r="AH17" s="118"/>
      <c r="AI17" s="118"/>
      <c r="AJ17" s="42"/>
      <c r="AK17" s="42"/>
      <c r="AL17" s="42"/>
      <c r="AM17" s="42"/>
      <c r="AN17" s="42"/>
      <c r="AO17" s="42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62"/>
      <c r="BR17" s="42"/>
      <c r="BS17" s="42"/>
      <c r="BT17" s="42"/>
      <c r="BU17" s="42"/>
      <c r="BV17" s="42"/>
      <c r="BW17" s="54"/>
    </row>
    <row r="18" spans="1:82" s="55" customFormat="1" ht="12.75" customHeight="1" x14ac:dyDescent="0.25">
      <c r="A18" s="267" t="s">
        <v>22</v>
      </c>
      <c r="B18" s="246" t="s">
        <v>23</v>
      </c>
      <c r="C18" s="222" t="s">
        <v>24</v>
      </c>
      <c r="D18" s="246" t="s">
        <v>25</v>
      </c>
      <c r="E18" s="270" t="s">
        <v>26</v>
      </c>
      <c r="F18" s="273" t="s">
        <v>138</v>
      </c>
      <c r="G18" s="274"/>
      <c r="H18" s="274"/>
      <c r="I18" s="274"/>
      <c r="J18" s="275"/>
      <c r="K18" s="219" t="s">
        <v>28</v>
      </c>
      <c r="L18" s="222" t="s">
        <v>29</v>
      </c>
      <c r="M18" s="222" t="s">
        <v>242</v>
      </c>
      <c r="N18" s="222" t="s">
        <v>30</v>
      </c>
      <c r="O18" s="222" t="s">
        <v>31</v>
      </c>
      <c r="P18" s="225" t="s">
        <v>32</v>
      </c>
      <c r="Q18" s="226"/>
      <c r="R18" s="226"/>
      <c r="S18" s="226"/>
      <c r="T18" s="226"/>
      <c r="U18" s="226"/>
      <c r="V18" s="226"/>
      <c r="W18" s="226"/>
      <c r="X18" s="227"/>
      <c r="Y18" s="256" t="s">
        <v>33</v>
      </c>
      <c r="Z18" s="256"/>
      <c r="AA18" s="256"/>
      <c r="AB18" s="256"/>
      <c r="AC18" s="256"/>
      <c r="AD18" s="256"/>
      <c r="AE18" s="256"/>
      <c r="AF18" s="257">
        <v>0.5</v>
      </c>
      <c r="AG18" s="259">
        <v>0.1</v>
      </c>
      <c r="AH18" s="260" t="s">
        <v>34</v>
      </c>
      <c r="AI18" s="260" t="s">
        <v>35</v>
      </c>
      <c r="AJ18" s="214" t="s">
        <v>36</v>
      </c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61" t="s">
        <v>37</v>
      </c>
      <c r="AW18" s="261"/>
      <c r="AX18" s="262" t="s">
        <v>38</v>
      </c>
      <c r="AY18" s="262"/>
      <c r="AZ18" s="262"/>
      <c r="BA18" s="262"/>
      <c r="BB18" s="249"/>
      <c r="BC18" s="237" t="s">
        <v>39</v>
      </c>
      <c r="BD18" s="238"/>
      <c r="BE18" s="238"/>
      <c r="BF18" s="239"/>
      <c r="BG18" s="222" t="s">
        <v>324</v>
      </c>
      <c r="BH18" s="222" t="s">
        <v>283</v>
      </c>
      <c r="BI18" s="222" t="s">
        <v>225</v>
      </c>
      <c r="BJ18" s="222" t="s">
        <v>284</v>
      </c>
      <c r="BK18" s="109"/>
      <c r="BL18" s="222" t="s">
        <v>226</v>
      </c>
      <c r="BM18" s="109"/>
      <c r="BN18" s="222" t="s">
        <v>483</v>
      </c>
      <c r="BO18" s="222" t="s">
        <v>276</v>
      </c>
      <c r="BP18" s="222" t="s">
        <v>229</v>
      </c>
      <c r="BQ18" s="222" t="s">
        <v>40</v>
      </c>
      <c r="BR18" s="222" t="s">
        <v>243</v>
      </c>
      <c r="BS18" s="109"/>
      <c r="BT18" s="222" t="s">
        <v>244</v>
      </c>
      <c r="BU18" s="246" t="s">
        <v>325</v>
      </c>
      <c r="BV18" s="234" t="s">
        <v>334</v>
      </c>
      <c r="BW18" s="54"/>
    </row>
    <row r="19" spans="1:82" s="55" customFormat="1" ht="12.75" customHeight="1" x14ac:dyDescent="0.25">
      <c r="A19" s="268"/>
      <c r="B19" s="247"/>
      <c r="C19" s="223"/>
      <c r="D19" s="247"/>
      <c r="E19" s="271"/>
      <c r="F19" s="276"/>
      <c r="G19" s="265"/>
      <c r="H19" s="265"/>
      <c r="I19" s="265"/>
      <c r="J19" s="277"/>
      <c r="K19" s="220"/>
      <c r="L19" s="223"/>
      <c r="M19" s="223"/>
      <c r="N19" s="223"/>
      <c r="O19" s="223"/>
      <c r="P19" s="228"/>
      <c r="Q19" s="229"/>
      <c r="R19" s="229"/>
      <c r="S19" s="229"/>
      <c r="T19" s="229"/>
      <c r="U19" s="229"/>
      <c r="V19" s="229"/>
      <c r="W19" s="229"/>
      <c r="X19" s="230"/>
      <c r="Y19" s="256"/>
      <c r="Z19" s="256"/>
      <c r="AA19" s="256"/>
      <c r="AB19" s="256"/>
      <c r="AC19" s="256"/>
      <c r="AD19" s="256"/>
      <c r="AE19" s="256"/>
      <c r="AF19" s="247"/>
      <c r="AG19" s="259"/>
      <c r="AH19" s="260"/>
      <c r="AI19" s="260"/>
      <c r="AJ19" s="235" t="s">
        <v>43</v>
      </c>
      <c r="AK19" s="235"/>
      <c r="AL19" s="235"/>
      <c r="AM19" s="235"/>
      <c r="AN19" s="235"/>
      <c r="AO19" s="235"/>
      <c r="AP19" s="235" t="s">
        <v>143</v>
      </c>
      <c r="AQ19" s="235"/>
      <c r="AR19" s="235"/>
      <c r="AS19" s="235"/>
      <c r="AT19" s="235"/>
      <c r="AU19" s="235"/>
      <c r="AV19" s="261"/>
      <c r="AW19" s="261"/>
      <c r="AX19" s="263"/>
      <c r="AY19" s="263"/>
      <c r="AZ19" s="263"/>
      <c r="BA19" s="263"/>
      <c r="BB19" s="264"/>
      <c r="BC19" s="240"/>
      <c r="BD19" s="241"/>
      <c r="BE19" s="241"/>
      <c r="BF19" s="242"/>
      <c r="BG19" s="223"/>
      <c r="BH19" s="223"/>
      <c r="BI19" s="223"/>
      <c r="BJ19" s="223"/>
      <c r="BK19" s="223" t="s">
        <v>339</v>
      </c>
      <c r="BL19" s="223"/>
      <c r="BM19" s="110"/>
      <c r="BN19" s="223"/>
      <c r="BO19" s="223"/>
      <c r="BP19" s="223"/>
      <c r="BQ19" s="223"/>
      <c r="BR19" s="223"/>
      <c r="BS19" s="110"/>
      <c r="BT19" s="223"/>
      <c r="BU19" s="247"/>
      <c r="BV19" s="234"/>
      <c r="BW19" s="54"/>
    </row>
    <row r="20" spans="1:82" s="55" customFormat="1" ht="13.5" customHeight="1" x14ac:dyDescent="0.25">
      <c r="A20" s="268"/>
      <c r="B20" s="247"/>
      <c r="C20" s="223"/>
      <c r="D20" s="247"/>
      <c r="E20" s="271"/>
      <c r="F20" s="278" t="s">
        <v>139</v>
      </c>
      <c r="G20" s="281" t="s">
        <v>140</v>
      </c>
      <c r="H20" s="282"/>
      <c r="I20" s="285" t="s">
        <v>73</v>
      </c>
      <c r="J20" s="288" t="s">
        <v>27</v>
      </c>
      <c r="K20" s="220"/>
      <c r="L20" s="223"/>
      <c r="M20" s="223"/>
      <c r="N20" s="223"/>
      <c r="O20" s="223"/>
      <c r="P20" s="231"/>
      <c r="Q20" s="232"/>
      <c r="R20" s="232"/>
      <c r="S20" s="232"/>
      <c r="T20" s="232"/>
      <c r="U20" s="232"/>
      <c r="V20" s="232"/>
      <c r="W20" s="232"/>
      <c r="X20" s="233"/>
      <c r="Y20" s="256" t="s">
        <v>41</v>
      </c>
      <c r="Z20" s="256"/>
      <c r="AA20" s="256"/>
      <c r="AB20" s="256" t="s">
        <v>42</v>
      </c>
      <c r="AC20" s="256"/>
      <c r="AD20" s="256"/>
      <c r="AE20" s="256" t="s">
        <v>4</v>
      </c>
      <c r="AF20" s="247"/>
      <c r="AG20" s="259"/>
      <c r="AH20" s="260"/>
      <c r="AI20" s="260"/>
      <c r="AJ20" s="236" t="s">
        <v>322</v>
      </c>
      <c r="AK20" s="236"/>
      <c r="AL20" s="236" t="s">
        <v>323</v>
      </c>
      <c r="AM20" s="236"/>
      <c r="AN20" s="214" t="s">
        <v>4</v>
      </c>
      <c r="AO20" s="214"/>
      <c r="AP20" s="214" t="s">
        <v>323</v>
      </c>
      <c r="AQ20" s="214"/>
      <c r="AR20" s="214" t="s">
        <v>322</v>
      </c>
      <c r="AS20" s="214"/>
      <c r="AT20" s="214" t="s">
        <v>4</v>
      </c>
      <c r="AU20" s="214"/>
      <c r="AV20" s="261"/>
      <c r="AW20" s="261"/>
      <c r="AX20" s="265"/>
      <c r="AY20" s="265"/>
      <c r="AZ20" s="265"/>
      <c r="BA20" s="265"/>
      <c r="BB20" s="266"/>
      <c r="BC20" s="240"/>
      <c r="BD20" s="241"/>
      <c r="BE20" s="241"/>
      <c r="BF20" s="242"/>
      <c r="BG20" s="223"/>
      <c r="BH20" s="223"/>
      <c r="BI20" s="223"/>
      <c r="BJ20" s="223"/>
      <c r="BK20" s="223"/>
      <c r="BL20" s="223"/>
      <c r="BM20" s="110"/>
      <c r="BN20" s="223"/>
      <c r="BO20" s="223"/>
      <c r="BP20" s="223"/>
      <c r="BQ20" s="223"/>
      <c r="BR20" s="223"/>
      <c r="BS20" s="110"/>
      <c r="BT20" s="223"/>
      <c r="BU20" s="247"/>
      <c r="BV20" s="234"/>
      <c r="BW20" s="54"/>
    </row>
    <row r="21" spans="1:82" s="55" customFormat="1" ht="39" customHeight="1" x14ac:dyDescent="0.25">
      <c r="A21" s="268"/>
      <c r="B21" s="247"/>
      <c r="C21" s="223"/>
      <c r="D21" s="247"/>
      <c r="E21" s="271"/>
      <c r="F21" s="279"/>
      <c r="G21" s="283"/>
      <c r="H21" s="284"/>
      <c r="I21" s="286"/>
      <c r="J21" s="289"/>
      <c r="K21" s="220"/>
      <c r="L21" s="223"/>
      <c r="M21" s="223"/>
      <c r="N21" s="223"/>
      <c r="O21" s="223"/>
      <c r="P21" s="215" t="s">
        <v>44</v>
      </c>
      <c r="Q21" s="216"/>
      <c r="R21" s="217"/>
      <c r="S21" s="215" t="s">
        <v>45</v>
      </c>
      <c r="T21" s="216"/>
      <c r="U21" s="217"/>
      <c r="V21" s="215" t="s">
        <v>4</v>
      </c>
      <c r="W21" s="216"/>
      <c r="X21" s="217"/>
      <c r="Y21" s="256"/>
      <c r="Z21" s="256"/>
      <c r="AA21" s="256"/>
      <c r="AB21" s="256"/>
      <c r="AC21" s="256"/>
      <c r="AD21" s="256"/>
      <c r="AE21" s="256"/>
      <c r="AF21" s="247"/>
      <c r="AG21" s="259"/>
      <c r="AH21" s="260"/>
      <c r="AI21" s="260"/>
      <c r="AJ21" s="218" t="s">
        <v>46</v>
      </c>
      <c r="AK21" s="214" t="s">
        <v>47</v>
      </c>
      <c r="AL21" s="214" t="s">
        <v>144</v>
      </c>
      <c r="AM21" s="214"/>
      <c r="AN21" s="214"/>
      <c r="AO21" s="214"/>
      <c r="AP21" s="214" t="s">
        <v>145</v>
      </c>
      <c r="AQ21" s="214"/>
      <c r="AR21" s="214" t="s">
        <v>146</v>
      </c>
      <c r="AS21" s="214"/>
      <c r="AT21" s="214"/>
      <c r="AU21" s="214"/>
      <c r="AV21" s="261"/>
      <c r="AW21" s="261"/>
      <c r="AX21" s="249" t="s">
        <v>48</v>
      </c>
      <c r="AY21" s="251" t="s">
        <v>49</v>
      </c>
      <c r="AZ21" s="252"/>
      <c r="BA21" s="253"/>
      <c r="BB21" s="254" t="s">
        <v>47</v>
      </c>
      <c r="BC21" s="243"/>
      <c r="BD21" s="244"/>
      <c r="BE21" s="244"/>
      <c r="BF21" s="245"/>
      <c r="BG21" s="223"/>
      <c r="BH21" s="223"/>
      <c r="BI21" s="223"/>
      <c r="BJ21" s="223"/>
      <c r="BK21" s="223"/>
      <c r="BL21" s="223"/>
      <c r="BM21" s="110" t="s">
        <v>351</v>
      </c>
      <c r="BN21" s="223"/>
      <c r="BO21" s="223"/>
      <c r="BP21" s="223"/>
      <c r="BQ21" s="223"/>
      <c r="BR21" s="223"/>
      <c r="BS21" s="110"/>
      <c r="BT21" s="223"/>
      <c r="BU21" s="247"/>
      <c r="BV21" s="234"/>
      <c r="BW21" s="54"/>
      <c r="CD21" s="55">
        <v>106</v>
      </c>
    </row>
    <row r="22" spans="1:82" s="55" customFormat="1" ht="42.75" customHeight="1" thickBot="1" x14ac:dyDescent="0.3">
      <c r="A22" s="269"/>
      <c r="B22" s="248"/>
      <c r="C22" s="224"/>
      <c r="D22" s="248"/>
      <c r="E22" s="272"/>
      <c r="F22" s="280"/>
      <c r="G22" s="63" t="s">
        <v>141</v>
      </c>
      <c r="H22" s="63" t="s">
        <v>142</v>
      </c>
      <c r="I22" s="287"/>
      <c r="J22" s="290"/>
      <c r="K22" s="221"/>
      <c r="L22" s="224"/>
      <c r="M22" s="224"/>
      <c r="N22" s="224"/>
      <c r="O22" s="224"/>
      <c r="P22" s="113" t="s">
        <v>50</v>
      </c>
      <c r="Q22" s="183" t="s">
        <v>51</v>
      </c>
      <c r="R22" s="183" t="s">
        <v>3</v>
      </c>
      <c r="S22" s="113" t="s">
        <v>50</v>
      </c>
      <c r="T22" s="187" t="s">
        <v>51</v>
      </c>
      <c r="U22" s="113" t="s">
        <v>3</v>
      </c>
      <c r="V22" s="113" t="s">
        <v>50</v>
      </c>
      <c r="W22" s="113" t="s">
        <v>51</v>
      </c>
      <c r="X22" s="113" t="s">
        <v>3</v>
      </c>
      <c r="Y22" s="113" t="s">
        <v>43</v>
      </c>
      <c r="Z22" s="113" t="s">
        <v>51</v>
      </c>
      <c r="AA22" s="113" t="s">
        <v>3</v>
      </c>
      <c r="AB22" s="113" t="s">
        <v>43</v>
      </c>
      <c r="AC22" s="113" t="s">
        <v>51</v>
      </c>
      <c r="AD22" s="113" t="s">
        <v>3</v>
      </c>
      <c r="AE22" s="256"/>
      <c r="AF22" s="258"/>
      <c r="AG22" s="259"/>
      <c r="AH22" s="260"/>
      <c r="AI22" s="260"/>
      <c r="AJ22" s="218"/>
      <c r="AK22" s="214"/>
      <c r="AL22" s="112" t="s">
        <v>52</v>
      </c>
      <c r="AM22" s="112" t="s">
        <v>47</v>
      </c>
      <c r="AN22" s="117" t="s">
        <v>147</v>
      </c>
      <c r="AO22" s="117" t="s">
        <v>47</v>
      </c>
      <c r="AP22" s="117" t="s">
        <v>52</v>
      </c>
      <c r="AQ22" s="117" t="s">
        <v>47</v>
      </c>
      <c r="AR22" s="117" t="s">
        <v>52</v>
      </c>
      <c r="AS22" s="117" t="s">
        <v>47</v>
      </c>
      <c r="AT22" s="117" t="s">
        <v>52</v>
      </c>
      <c r="AU22" s="117" t="s">
        <v>47</v>
      </c>
      <c r="AV22" s="199" t="s">
        <v>52</v>
      </c>
      <c r="AW22" s="199" t="s">
        <v>47</v>
      </c>
      <c r="AX22" s="250"/>
      <c r="AY22" s="64" t="s">
        <v>53</v>
      </c>
      <c r="AZ22" s="64" t="s">
        <v>54</v>
      </c>
      <c r="BA22" s="64" t="s">
        <v>55</v>
      </c>
      <c r="BB22" s="255"/>
      <c r="BC22" s="114">
        <v>0.2</v>
      </c>
      <c r="BD22" s="114">
        <v>0.3</v>
      </c>
      <c r="BE22" s="114"/>
      <c r="BF22" s="114" t="s">
        <v>47</v>
      </c>
      <c r="BG22" s="224"/>
      <c r="BH22" s="224"/>
      <c r="BI22" s="224"/>
      <c r="BJ22" s="224"/>
      <c r="BK22" s="111"/>
      <c r="BL22" s="224"/>
      <c r="BM22" s="111"/>
      <c r="BN22" s="224"/>
      <c r="BO22" s="224"/>
      <c r="BP22" s="224"/>
      <c r="BQ22" s="224"/>
      <c r="BR22" s="224"/>
      <c r="BS22" s="111" t="s">
        <v>333</v>
      </c>
      <c r="BT22" s="224"/>
      <c r="BU22" s="248"/>
      <c r="BV22" s="234"/>
      <c r="BW22" s="54"/>
      <c r="CD22" s="55">
        <v>97</v>
      </c>
    </row>
    <row r="23" spans="1:82" s="55" customFormat="1" ht="18.75" customHeight="1" thickBot="1" x14ac:dyDescent="0.35">
      <c r="A23" s="65"/>
      <c r="B23" s="159" t="s">
        <v>56</v>
      </c>
      <c r="C23" s="159" t="s">
        <v>57</v>
      </c>
      <c r="D23" s="159" t="s">
        <v>58</v>
      </c>
      <c r="E23" s="160" t="s">
        <v>59</v>
      </c>
      <c r="F23" s="161">
        <v>1</v>
      </c>
      <c r="G23" s="162">
        <v>2</v>
      </c>
      <c r="H23" s="162">
        <v>3</v>
      </c>
      <c r="I23" s="162">
        <v>4</v>
      </c>
      <c r="J23" s="163">
        <v>5</v>
      </c>
      <c r="K23" s="164">
        <v>6</v>
      </c>
      <c r="L23" s="165">
        <v>7</v>
      </c>
      <c r="M23" s="165"/>
      <c r="N23" s="165">
        <v>9</v>
      </c>
      <c r="O23" s="163">
        <v>10</v>
      </c>
      <c r="P23" s="164">
        <v>11</v>
      </c>
      <c r="Q23" s="165">
        <v>12</v>
      </c>
      <c r="R23" s="165">
        <v>13</v>
      </c>
      <c r="S23" s="165">
        <v>14</v>
      </c>
      <c r="T23" s="163">
        <v>15</v>
      </c>
      <c r="U23" s="164">
        <v>16</v>
      </c>
      <c r="V23" s="165">
        <v>17</v>
      </c>
      <c r="W23" s="165">
        <v>18</v>
      </c>
      <c r="X23" s="165">
        <v>19</v>
      </c>
      <c r="Y23" s="166">
        <v>20</v>
      </c>
      <c r="Z23" s="167">
        <v>21</v>
      </c>
      <c r="AA23" s="168">
        <v>22</v>
      </c>
      <c r="AB23" s="168">
        <v>23</v>
      </c>
      <c r="AC23" s="168">
        <v>24</v>
      </c>
      <c r="AD23" s="166">
        <v>25</v>
      </c>
      <c r="AE23" s="167">
        <v>26</v>
      </c>
      <c r="AF23" s="169"/>
      <c r="AG23" s="168">
        <v>27</v>
      </c>
      <c r="AH23" s="168">
        <v>28</v>
      </c>
      <c r="AI23" s="168">
        <v>29</v>
      </c>
      <c r="AJ23" s="168">
        <v>33</v>
      </c>
      <c r="AK23" s="168">
        <v>34</v>
      </c>
      <c r="AL23" s="166">
        <v>35</v>
      </c>
      <c r="AM23" s="167">
        <v>36</v>
      </c>
      <c r="AN23" s="168">
        <v>37</v>
      </c>
      <c r="AO23" s="168">
        <v>38</v>
      </c>
      <c r="AP23" s="168">
        <v>39</v>
      </c>
      <c r="AQ23" s="166">
        <v>40</v>
      </c>
      <c r="AR23" s="167">
        <v>41</v>
      </c>
      <c r="AS23" s="168">
        <v>42</v>
      </c>
      <c r="AT23" s="168">
        <v>43</v>
      </c>
      <c r="AU23" s="168">
        <v>44</v>
      </c>
      <c r="AV23" s="166">
        <v>45</v>
      </c>
      <c r="AW23" s="167">
        <v>46</v>
      </c>
      <c r="AX23" s="165">
        <v>47</v>
      </c>
      <c r="AY23" s="165">
        <v>48</v>
      </c>
      <c r="AZ23" s="165">
        <v>49</v>
      </c>
      <c r="BA23" s="163">
        <v>50</v>
      </c>
      <c r="BB23" s="164">
        <v>51</v>
      </c>
      <c r="BC23" s="165">
        <v>52</v>
      </c>
      <c r="BD23" s="165">
        <v>53</v>
      </c>
      <c r="BE23" s="165"/>
      <c r="BF23" s="165">
        <v>54</v>
      </c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63">
        <v>55</v>
      </c>
      <c r="BR23" s="171"/>
      <c r="BS23" s="171"/>
      <c r="BT23" s="171"/>
      <c r="BU23" s="172">
        <v>56</v>
      </c>
      <c r="BV23" s="173"/>
      <c r="BW23" s="74"/>
      <c r="BX23" s="74"/>
      <c r="BY23" s="74"/>
      <c r="BZ23" s="74"/>
    </row>
    <row r="24" spans="1:82" s="74" customFormat="1" ht="14.25" customHeight="1" x14ac:dyDescent="0.3">
      <c r="A24" s="66">
        <v>1</v>
      </c>
      <c r="B24" s="104" t="s">
        <v>148</v>
      </c>
      <c r="C24" s="104" t="s">
        <v>60</v>
      </c>
      <c r="D24" s="67" t="s">
        <v>61</v>
      </c>
      <c r="E24" s="119" t="s">
        <v>197</v>
      </c>
      <c r="F24" s="120">
        <v>70</v>
      </c>
      <c r="G24" s="121">
        <v>42905</v>
      </c>
      <c r="H24" s="121">
        <v>44731</v>
      </c>
      <c r="I24" s="120" t="s">
        <v>167</v>
      </c>
      <c r="J24" s="67" t="s">
        <v>58</v>
      </c>
      <c r="K24" s="67" t="s">
        <v>64</v>
      </c>
      <c r="L24" s="105">
        <v>28.11</v>
      </c>
      <c r="M24" s="67">
        <v>5.41</v>
      </c>
      <c r="N24" s="68">
        <v>17697</v>
      </c>
      <c r="O24" s="69">
        <f t="shared" ref="O24:O55" si="1">N24*M24</f>
        <v>95740.77</v>
      </c>
      <c r="P24" s="67"/>
      <c r="Q24" s="67"/>
      <c r="R24" s="67">
        <v>3</v>
      </c>
      <c r="S24" s="67"/>
      <c r="T24" s="67">
        <v>9</v>
      </c>
      <c r="U24" s="67"/>
      <c r="V24" s="67">
        <f t="shared" ref="V24:V55" si="2">SUM(P24+S24)</f>
        <v>0</v>
      </c>
      <c r="W24" s="67">
        <f t="shared" ref="W24:W55" si="3">SUM(Q24+T24)</f>
        <v>9</v>
      </c>
      <c r="X24" s="67">
        <f t="shared" ref="X24:X55" si="4">SUM(R24+U24)</f>
        <v>3</v>
      </c>
      <c r="Y24" s="69">
        <f t="shared" ref="Y24:Y54" si="5">SUM(O24/16*P24)</f>
        <v>0</v>
      </c>
      <c r="Z24" s="69">
        <f t="shared" ref="Z24:Z54" si="6">SUM(O24/16*Q24)</f>
        <v>0</v>
      </c>
      <c r="AA24" s="69">
        <f t="shared" ref="AA24:AA54" si="7">SUM(O24/16*R24)</f>
        <v>17951.394375</v>
      </c>
      <c r="AB24" s="69">
        <f t="shared" ref="AB24:AB54" si="8">SUM(O24/16*S24)</f>
        <v>0</v>
      </c>
      <c r="AC24" s="69">
        <f t="shared" ref="AC24:AC54" si="9">SUM(O24/16*T24)</f>
        <v>53854.183125000003</v>
      </c>
      <c r="AD24" s="69">
        <f t="shared" ref="AD24:AD54" si="10">SUM(O24/16*U24)</f>
        <v>0</v>
      </c>
      <c r="AE24" s="69">
        <f t="shared" ref="AE24:AE55" si="11">SUM(Y24:AD24)</f>
        <v>71805.577499999999</v>
      </c>
      <c r="AF24" s="69">
        <f t="shared" ref="AF24:AF55" si="12">AE24*50%</f>
        <v>35902.78875</v>
      </c>
      <c r="AG24" s="69">
        <f>(AE24+AF24)*10%</f>
        <v>10770.836625</v>
      </c>
      <c r="AH24" s="69">
        <f t="shared" ref="AH24:AH87" si="13">SUM(N24/16*S24+N24/16*T24+N24/16*U24)*20%</f>
        <v>1990.9125000000001</v>
      </c>
      <c r="AI24" s="69">
        <f t="shared" ref="AI24:AI55" si="14">AH24+AG24+AF24+AE24</f>
        <v>120470.11537499999</v>
      </c>
      <c r="AJ24" s="70"/>
      <c r="AK24" s="71">
        <f t="shared" ref="AK24:AK54" si="15">N24/16*AJ24*40%</f>
        <v>0</v>
      </c>
      <c r="AL24" s="70"/>
      <c r="AM24" s="71">
        <f t="shared" ref="AM24:AM54" si="16">N24/16*AL24*50%</f>
        <v>0</v>
      </c>
      <c r="AN24" s="71">
        <f t="shared" ref="AN24:AO27" si="17">AJ24+AL24</f>
        <v>0</v>
      </c>
      <c r="AO24" s="71">
        <f t="shared" si="17"/>
        <v>0</v>
      </c>
      <c r="AP24" s="70">
        <v>10.5</v>
      </c>
      <c r="AQ24" s="71">
        <f t="shared" ref="AQ24:AQ54" si="18">N24/16*AP24*50%</f>
        <v>5806.828125</v>
      </c>
      <c r="AR24" s="70"/>
      <c r="AS24" s="71">
        <f t="shared" ref="AS24:AS54" si="19">N24/16*AR24*40%</f>
        <v>0</v>
      </c>
      <c r="AT24" s="70">
        <f t="shared" ref="AT24:AT55" si="20">AP24+AR24</f>
        <v>10.5</v>
      </c>
      <c r="AU24" s="71">
        <f t="shared" ref="AU24:AU55" si="21">AQ24+AS24</f>
        <v>5806.828125</v>
      </c>
      <c r="AV24" s="70">
        <f t="shared" ref="AV24:AV55" si="22">AN24+AT24</f>
        <v>10.5</v>
      </c>
      <c r="AW24" s="71">
        <f t="shared" ref="AW24:AW55" si="23">AO24+AU24</f>
        <v>5806.828125</v>
      </c>
      <c r="AX24" s="71" t="s">
        <v>302</v>
      </c>
      <c r="AY24" s="174"/>
      <c r="AZ24" s="174">
        <v>0.5</v>
      </c>
      <c r="BA24" s="174"/>
      <c r="BB24" s="71">
        <f>SUM(N24*AY24)*50%+(N24*AZ24)*60%+(N24*BA24)*60%</f>
        <v>5309.0999999999995</v>
      </c>
      <c r="BC24" s="175"/>
      <c r="BD24" s="67"/>
      <c r="BE24" s="67"/>
      <c r="BF24" s="69">
        <f t="shared" ref="BF24:BF54" si="24">SUM(N24*BC24*20%)+(N24*BD24)*30%</f>
        <v>0</v>
      </c>
      <c r="BG24" s="69">
        <f t="shared" ref="BG24:BG50" si="25">V24+W24+X24</f>
        <v>12</v>
      </c>
      <c r="BH24" s="69">
        <f t="shared" ref="BH24:BH55" si="26">(AE24+AF24)*30%</f>
        <v>32312.509874999996</v>
      </c>
      <c r="BI24" s="69"/>
      <c r="BJ24" s="69">
        <f t="shared" ref="BJ24:BJ38" si="27">(O24/18*BI24)*30%</f>
        <v>0</v>
      </c>
      <c r="BK24" s="69"/>
      <c r="BL24" s="69"/>
      <c r="BM24" s="69"/>
      <c r="BN24" s="69"/>
      <c r="BO24" s="69"/>
      <c r="BP24" s="72">
        <f t="shared" ref="BP24:BP26" si="28">7079/18*BO24</f>
        <v>0</v>
      </c>
      <c r="BQ24" s="69">
        <f t="shared" ref="BQ24:BQ87" si="29">AW24+BB24+BF24+BH24+BJ24+BL24+BP24+BM24+BN24</f>
        <v>43428.437999999995</v>
      </c>
      <c r="BR24" s="69">
        <f t="shared" ref="BR24:BR55" si="30">AE24+AG24+AH24+BF24+BP24</f>
        <v>84567.326625000002</v>
      </c>
      <c r="BS24" s="69">
        <f t="shared" ref="BS24:BS55" si="31">AW24+BB24+BH24+BJ24</f>
        <v>43428.437999999995</v>
      </c>
      <c r="BT24" s="69">
        <f t="shared" ref="BT24:BT55" si="32">AF24+BL24</f>
        <v>35902.78875</v>
      </c>
      <c r="BU24" s="69">
        <f t="shared" ref="BU24:BU55" si="33">SUM(AI24+BQ24)</f>
        <v>163898.55337499999</v>
      </c>
      <c r="BV24" s="73">
        <f t="shared" ref="BV24:BV55" si="34">BU24*12</f>
        <v>1966782.6404999997</v>
      </c>
      <c r="BW24" s="54"/>
    </row>
    <row r="25" spans="1:82" s="74" customFormat="1" ht="14.25" customHeight="1" x14ac:dyDescent="0.3">
      <c r="A25" s="101">
        <v>2</v>
      </c>
      <c r="B25" s="104" t="s">
        <v>148</v>
      </c>
      <c r="C25" s="104" t="s">
        <v>63</v>
      </c>
      <c r="D25" s="67" t="s">
        <v>61</v>
      </c>
      <c r="E25" s="119" t="s">
        <v>150</v>
      </c>
      <c r="F25" s="120">
        <v>70</v>
      </c>
      <c r="G25" s="121">
        <v>42905</v>
      </c>
      <c r="H25" s="121">
        <v>44731</v>
      </c>
      <c r="I25" s="120" t="s">
        <v>167</v>
      </c>
      <c r="J25" s="67" t="s">
        <v>58</v>
      </c>
      <c r="K25" s="67" t="s">
        <v>64</v>
      </c>
      <c r="L25" s="105">
        <v>28.11</v>
      </c>
      <c r="M25" s="67">
        <v>5.41</v>
      </c>
      <c r="N25" s="68">
        <v>17697</v>
      </c>
      <c r="O25" s="69">
        <f t="shared" si="1"/>
        <v>95740.77</v>
      </c>
      <c r="P25" s="67"/>
      <c r="Q25" s="67">
        <v>1</v>
      </c>
      <c r="R25" s="67">
        <v>4</v>
      </c>
      <c r="S25" s="67"/>
      <c r="T25" s="67"/>
      <c r="U25" s="67"/>
      <c r="V25" s="67">
        <f t="shared" si="2"/>
        <v>0</v>
      </c>
      <c r="W25" s="67">
        <f t="shared" si="3"/>
        <v>1</v>
      </c>
      <c r="X25" s="67">
        <f t="shared" si="4"/>
        <v>4</v>
      </c>
      <c r="Y25" s="69">
        <f t="shared" si="5"/>
        <v>0</v>
      </c>
      <c r="Z25" s="69">
        <f t="shared" si="6"/>
        <v>5983.7981250000003</v>
      </c>
      <c r="AA25" s="69">
        <f t="shared" si="7"/>
        <v>23935.192500000001</v>
      </c>
      <c r="AB25" s="69">
        <f t="shared" si="8"/>
        <v>0</v>
      </c>
      <c r="AC25" s="69">
        <f t="shared" si="9"/>
        <v>0</v>
      </c>
      <c r="AD25" s="69">
        <f t="shared" si="10"/>
        <v>0</v>
      </c>
      <c r="AE25" s="69">
        <f t="shared" si="11"/>
        <v>29918.990625000002</v>
      </c>
      <c r="AF25" s="69">
        <f t="shared" si="12"/>
        <v>14959.495312500001</v>
      </c>
      <c r="AG25" s="69">
        <f>(AE25+AF25)*10%</f>
        <v>4487.84859375</v>
      </c>
      <c r="AH25" s="69">
        <f t="shared" si="13"/>
        <v>0</v>
      </c>
      <c r="AI25" s="69">
        <f t="shared" si="14"/>
        <v>49366.334531250002</v>
      </c>
      <c r="AJ25" s="70"/>
      <c r="AK25" s="71">
        <f t="shared" si="15"/>
        <v>0</v>
      </c>
      <c r="AL25" s="70"/>
      <c r="AM25" s="71">
        <f t="shared" si="16"/>
        <v>0</v>
      </c>
      <c r="AN25" s="71">
        <f t="shared" si="17"/>
        <v>0</v>
      </c>
      <c r="AO25" s="71">
        <f t="shared" si="17"/>
        <v>0</v>
      </c>
      <c r="AP25" s="70"/>
      <c r="AQ25" s="71">
        <f t="shared" si="18"/>
        <v>0</v>
      </c>
      <c r="AR25" s="70"/>
      <c r="AS25" s="71">
        <f t="shared" si="19"/>
        <v>0</v>
      </c>
      <c r="AT25" s="70">
        <f t="shared" si="20"/>
        <v>0</v>
      </c>
      <c r="AU25" s="71">
        <f t="shared" si="21"/>
        <v>0</v>
      </c>
      <c r="AV25" s="70">
        <f t="shared" si="22"/>
        <v>0</v>
      </c>
      <c r="AW25" s="71">
        <f t="shared" si="23"/>
        <v>0</v>
      </c>
      <c r="AX25" s="71"/>
      <c r="AY25" s="174"/>
      <c r="AZ25" s="174"/>
      <c r="BA25" s="174"/>
      <c r="BB25" s="71">
        <f>SUM(N25*AY25)*50%+(N25*AZ25)*60%+(N25*BA25)*60%</f>
        <v>0</v>
      </c>
      <c r="BC25" s="175"/>
      <c r="BD25" s="67"/>
      <c r="BE25" s="67"/>
      <c r="BF25" s="69">
        <f t="shared" si="24"/>
        <v>0</v>
      </c>
      <c r="BG25" s="69">
        <f t="shared" si="25"/>
        <v>5</v>
      </c>
      <c r="BH25" s="69">
        <f t="shared" si="26"/>
        <v>13463.545781250001</v>
      </c>
      <c r="BI25" s="69"/>
      <c r="BJ25" s="69">
        <f t="shared" si="27"/>
        <v>0</v>
      </c>
      <c r="BK25" s="69"/>
      <c r="BL25" s="69"/>
      <c r="BM25" s="69"/>
      <c r="BN25" s="69"/>
      <c r="BO25" s="69"/>
      <c r="BP25" s="72">
        <f t="shared" si="28"/>
        <v>0</v>
      </c>
      <c r="BQ25" s="69">
        <f t="shared" si="29"/>
        <v>13463.545781250001</v>
      </c>
      <c r="BR25" s="69">
        <f t="shared" si="30"/>
        <v>34406.839218749999</v>
      </c>
      <c r="BS25" s="69">
        <f t="shared" si="31"/>
        <v>13463.545781250001</v>
      </c>
      <c r="BT25" s="69">
        <f t="shared" si="32"/>
        <v>14959.495312500001</v>
      </c>
      <c r="BU25" s="69">
        <f t="shared" si="33"/>
        <v>62829.880312500005</v>
      </c>
      <c r="BV25" s="73">
        <f t="shared" si="34"/>
        <v>753958.56375000009</v>
      </c>
      <c r="BW25" s="54"/>
    </row>
    <row r="26" spans="1:82" s="74" customFormat="1" ht="14.25" customHeight="1" x14ac:dyDescent="0.3">
      <c r="A26" s="66">
        <v>3</v>
      </c>
      <c r="B26" s="104" t="s">
        <v>216</v>
      </c>
      <c r="C26" s="104" t="s">
        <v>85</v>
      </c>
      <c r="D26" s="67" t="s">
        <v>61</v>
      </c>
      <c r="E26" s="68" t="s">
        <v>217</v>
      </c>
      <c r="F26" s="122">
        <v>2</v>
      </c>
      <c r="G26" s="123">
        <v>42824</v>
      </c>
      <c r="H26" s="123">
        <v>44650</v>
      </c>
      <c r="I26" s="122" t="s">
        <v>168</v>
      </c>
      <c r="J26" s="67" t="s">
        <v>67</v>
      </c>
      <c r="K26" s="67" t="s">
        <v>68</v>
      </c>
      <c r="L26" s="105">
        <v>10.01</v>
      </c>
      <c r="M26" s="67">
        <v>4.8099999999999996</v>
      </c>
      <c r="N26" s="68">
        <v>17697</v>
      </c>
      <c r="O26" s="69">
        <f t="shared" si="1"/>
        <v>85122.569999999992</v>
      </c>
      <c r="P26" s="67"/>
      <c r="Q26" s="67">
        <v>3</v>
      </c>
      <c r="R26" s="67"/>
      <c r="S26" s="67"/>
      <c r="T26" s="67">
        <v>13</v>
      </c>
      <c r="U26" s="67"/>
      <c r="V26" s="67">
        <f t="shared" si="2"/>
        <v>0</v>
      </c>
      <c r="W26" s="67">
        <f t="shared" si="3"/>
        <v>16</v>
      </c>
      <c r="X26" s="67">
        <f t="shared" si="4"/>
        <v>0</v>
      </c>
      <c r="Y26" s="69">
        <f t="shared" si="5"/>
        <v>0</v>
      </c>
      <c r="Z26" s="69">
        <f t="shared" si="6"/>
        <v>15960.481874999998</v>
      </c>
      <c r="AA26" s="69">
        <f t="shared" si="7"/>
        <v>0</v>
      </c>
      <c r="AB26" s="69">
        <f t="shared" si="8"/>
        <v>0</v>
      </c>
      <c r="AC26" s="69">
        <f t="shared" si="9"/>
        <v>69162.088124999995</v>
      </c>
      <c r="AD26" s="69">
        <f t="shared" si="10"/>
        <v>0</v>
      </c>
      <c r="AE26" s="69">
        <f t="shared" si="11"/>
        <v>85122.569999999992</v>
      </c>
      <c r="AF26" s="69">
        <f t="shared" si="12"/>
        <v>42561.284999999996</v>
      </c>
      <c r="AG26" s="69">
        <f>(AE26+AF26)*10%</f>
        <v>12768.385499999999</v>
      </c>
      <c r="AH26" s="69">
        <f t="shared" si="13"/>
        <v>2875.7625000000003</v>
      </c>
      <c r="AI26" s="69">
        <f t="shared" si="14"/>
        <v>143328.003</v>
      </c>
      <c r="AJ26" s="106"/>
      <c r="AK26" s="71">
        <f t="shared" si="15"/>
        <v>0</v>
      </c>
      <c r="AL26" s="106"/>
      <c r="AM26" s="71">
        <f t="shared" si="16"/>
        <v>0</v>
      </c>
      <c r="AN26" s="71">
        <f t="shared" si="17"/>
        <v>0</v>
      </c>
      <c r="AO26" s="71">
        <f t="shared" si="17"/>
        <v>0</v>
      </c>
      <c r="AP26" s="106">
        <v>12.5</v>
      </c>
      <c r="AQ26" s="71">
        <f t="shared" si="18"/>
        <v>6912.890625</v>
      </c>
      <c r="AR26" s="71"/>
      <c r="AS26" s="71">
        <f t="shared" si="19"/>
        <v>0</v>
      </c>
      <c r="AT26" s="70">
        <f t="shared" si="20"/>
        <v>12.5</v>
      </c>
      <c r="AU26" s="71">
        <f t="shared" si="21"/>
        <v>6912.890625</v>
      </c>
      <c r="AV26" s="70">
        <f t="shared" si="22"/>
        <v>12.5</v>
      </c>
      <c r="AW26" s="71">
        <f t="shared" si="23"/>
        <v>6912.890625</v>
      </c>
      <c r="AX26" s="107" t="s">
        <v>291</v>
      </c>
      <c r="AY26" s="124"/>
      <c r="AZ26" s="107">
        <v>1</v>
      </c>
      <c r="BA26" s="124"/>
      <c r="BB26" s="71">
        <f>17697*60%</f>
        <v>10618.199999999999</v>
      </c>
      <c r="BC26" s="67"/>
      <c r="BD26" s="67"/>
      <c r="BE26" s="67"/>
      <c r="BF26" s="69">
        <f t="shared" si="24"/>
        <v>0</v>
      </c>
      <c r="BG26" s="69">
        <f t="shared" si="25"/>
        <v>16</v>
      </c>
      <c r="BH26" s="69">
        <f t="shared" si="26"/>
        <v>38305.15649999999</v>
      </c>
      <c r="BI26" s="69"/>
      <c r="BJ26" s="69">
        <f t="shared" si="27"/>
        <v>0</v>
      </c>
      <c r="BK26" s="69"/>
      <c r="BL26" s="69"/>
      <c r="BM26" s="69"/>
      <c r="BN26" s="69"/>
      <c r="BO26" s="69"/>
      <c r="BP26" s="72">
        <f t="shared" si="28"/>
        <v>0</v>
      </c>
      <c r="BQ26" s="69">
        <f t="shared" si="29"/>
        <v>55836.247124999987</v>
      </c>
      <c r="BR26" s="69">
        <f t="shared" si="30"/>
        <v>100766.71799999999</v>
      </c>
      <c r="BS26" s="69">
        <f t="shared" si="31"/>
        <v>55836.247124999987</v>
      </c>
      <c r="BT26" s="69">
        <f t="shared" si="32"/>
        <v>42561.284999999996</v>
      </c>
      <c r="BU26" s="69">
        <f t="shared" si="33"/>
        <v>199164.25012499999</v>
      </c>
      <c r="BV26" s="73">
        <f t="shared" si="34"/>
        <v>2389971.0014999998</v>
      </c>
      <c r="BW26" s="54"/>
    </row>
    <row r="27" spans="1:82" s="74" customFormat="1" ht="14.25" customHeight="1" x14ac:dyDescent="0.3">
      <c r="A27" s="101">
        <v>4</v>
      </c>
      <c r="B27" s="104" t="s">
        <v>235</v>
      </c>
      <c r="C27" s="104" t="s">
        <v>245</v>
      </c>
      <c r="D27" s="67" t="s">
        <v>61</v>
      </c>
      <c r="E27" s="119" t="s">
        <v>66</v>
      </c>
      <c r="F27" s="75">
        <v>111</v>
      </c>
      <c r="G27" s="76">
        <v>44071</v>
      </c>
      <c r="H27" s="103">
        <v>45897</v>
      </c>
      <c r="I27" s="75" t="s">
        <v>168</v>
      </c>
      <c r="J27" s="67" t="s">
        <v>348</v>
      </c>
      <c r="K27" s="67" t="s">
        <v>72</v>
      </c>
      <c r="L27" s="77">
        <v>13.05</v>
      </c>
      <c r="M27" s="46">
        <v>4.95</v>
      </c>
      <c r="N27" s="68">
        <v>17697</v>
      </c>
      <c r="O27" s="69">
        <f t="shared" si="1"/>
        <v>87600.150000000009</v>
      </c>
      <c r="P27" s="67">
        <v>3</v>
      </c>
      <c r="Q27" s="67"/>
      <c r="R27" s="67">
        <v>3</v>
      </c>
      <c r="S27" s="67"/>
      <c r="T27" s="67">
        <v>12</v>
      </c>
      <c r="U27" s="67"/>
      <c r="V27" s="67">
        <f t="shared" si="2"/>
        <v>3</v>
      </c>
      <c r="W27" s="67">
        <f t="shared" si="3"/>
        <v>12</v>
      </c>
      <c r="X27" s="67">
        <f t="shared" si="4"/>
        <v>3</v>
      </c>
      <c r="Y27" s="69">
        <f t="shared" si="5"/>
        <v>16425.028125000001</v>
      </c>
      <c r="Z27" s="69">
        <f t="shared" si="6"/>
        <v>0</v>
      </c>
      <c r="AA27" s="69">
        <f t="shared" si="7"/>
        <v>16425.028125000001</v>
      </c>
      <c r="AB27" s="69">
        <f t="shared" si="8"/>
        <v>0</v>
      </c>
      <c r="AC27" s="69">
        <f t="shared" si="9"/>
        <v>65700.112500000003</v>
      </c>
      <c r="AD27" s="69">
        <f t="shared" si="10"/>
        <v>0</v>
      </c>
      <c r="AE27" s="69">
        <f t="shared" si="11"/>
        <v>98550.168750000012</v>
      </c>
      <c r="AF27" s="69">
        <f t="shared" si="12"/>
        <v>49275.084375000006</v>
      </c>
      <c r="AG27" s="69">
        <f>(AE27+AF27)*10%</f>
        <v>14782.525312500002</v>
      </c>
      <c r="AH27" s="69">
        <f t="shared" si="13"/>
        <v>2654.55</v>
      </c>
      <c r="AI27" s="69">
        <f t="shared" si="14"/>
        <v>165262.32843750002</v>
      </c>
      <c r="AJ27" s="106"/>
      <c r="AK27" s="71">
        <f t="shared" si="15"/>
        <v>0</v>
      </c>
      <c r="AL27" s="106"/>
      <c r="AM27" s="71">
        <f t="shared" si="16"/>
        <v>0</v>
      </c>
      <c r="AN27" s="71">
        <f t="shared" si="17"/>
        <v>0</v>
      </c>
      <c r="AO27" s="71">
        <f t="shared" si="17"/>
        <v>0</v>
      </c>
      <c r="AP27" s="106">
        <v>7.5</v>
      </c>
      <c r="AQ27" s="71">
        <f t="shared" si="18"/>
        <v>4147.734375</v>
      </c>
      <c r="AR27" s="106"/>
      <c r="AS27" s="71">
        <f t="shared" si="19"/>
        <v>0</v>
      </c>
      <c r="AT27" s="70">
        <f t="shared" si="20"/>
        <v>7.5</v>
      </c>
      <c r="AU27" s="71">
        <f t="shared" si="21"/>
        <v>4147.734375</v>
      </c>
      <c r="AV27" s="70">
        <f t="shared" si="22"/>
        <v>7.5</v>
      </c>
      <c r="AW27" s="71">
        <f t="shared" si="23"/>
        <v>4147.734375</v>
      </c>
      <c r="AX27" s="107" t="s">
        <v>189</v>
      </c>
      <c r="AY27" s="107"/>
      <c r="AZ27" s="107">
        <v>1</v>
      </c>
      <c r="BA27" s="124"/>
      <c r="BB27" s="71">
        <f>17697*60%</f>
        <v>10618.199999999999</v>
      </c>
      <c r="BC27" s="67"/>
      <c r="BD27" s="67"/>
      <c r="BE27" s="67"/>
      <c r="BF27" s="69">
        <f t="shared" si="24"/>
        <v>0</v>
      </c>
      <c r="BG27" s="69">
        <f t="shared" si="25"/>
        <v>18</v>
      </c>
      <c r="BH27" s="69">
        <f t="shared" si="26"/>
        <v>44347.575937500005</v>
      </c>
      <c r="BI27" s="69"/>
      <c r="BJ27" s="69">
        <f t="shared" si="27"/>
        <v>0</v>
      </c>
      <c r="BK27" s="69">
        <f>V27+W27+X27</f>
        <v>18</v>
      </c>
      <c r="BL27" s="69">
        <f>(AE27+AF27)*35%</f>
        <v>51738.838593750006</v>
      </c>
      <c r="BM27" s="69"/>
      <c r="BN27" s="69"/>
      <c r="BO27" s="69">
        <v>5</v>
      </c>
      <c r="BP27" s="72">
        <f>7079/16*BO27</f>
        <v>2212.1875</v>
      </c>
      <c r="BQ27" s="69">
        <f t="shared" si="29"/>
        <v>113064.53640625</v>
      </c>
      <c r="BR27" s="69">
        <f t="shared" si="30"/>
        <v>118199.43156250002</v>
      </c>
      <c r="BS27" s="69">
        <f t="shared" si="31"/>
        <v>59113.510312500002</v>
      </c>
      <c r="BT27" s="69">
        <f t="shared" si="32"/>
        <v>101013.92296875</v>
      </c>
      <c r="BU27" s="69">
        <f t="shared" si="33"/>
        <v>278326.86484375002</v>
      </c>
      <c r="BV27" s="73">
        <f t="shared" si="34"/>
        <v>3339922.3781250003</v>
      </c>
      <c r="BW27" s="54" t="s">
        <v>231</v>
      </c>
    </row>
    <row r="28" spans="1:82" s="74" customFormat="1" ht="14.25" customHeight="1" x14ac:dyDescent="0.3">
      <c r="A28" s="66">
        <v>5</v>
      </c>
      <c r="B28" s="104" t="s">
        <v>207</v>
      </c>
      <c r="C28" s="120" t="s">
        <v>198</v>
      </c>
      <c r="D28" s="125" t="s">
        <v>61</v>
      </c>
      <c r="E28" s="119" t="s">
        <v>319</v>
      </c>
      <c r="F28" s="122"/>
      <c r="G28" s="123"/>
      <c r="H28" s="123"/>
      <c r="I28" s="122"/>
      <c r="J28" s="67" t="s">
        <v>65</v>
      </c>
      <c r="K28" s="67" t="s">
        <v>62</v>
      </c>
      <c r="L28" s="105">
        <v>5</v>
      </c>
      <c r="M28" s="67">
        <v>4.2699999999999996</v>
      </c>
      <c r="N28" s="68">
        <v>17697</v>
      </c>
      <c r="O28" s="69">
        <f t="shared" si="1"/>
        <v>75566.189999999988</v>
      </c>
      <c r="P28" s="67">
        <v>3</v>
      </c>
      <c r="Q28" s="67"/>
      <c r="R28" s="67"/>
      <c r="S28" s="67"/>
      <c r="T28" s="67">
        <v>4</v>
      </c>
      <c r="U28" s="67"/>
      <c r="V28" s="67">
        <f t="shared" si="2"/>
        <v>3</v>
      </c>
      <c r="W28" s="67">
        <f t="shared" si="3"/>
        <v>4</v>
      </c>
      <c r="X28" s="67">
        <f t="shared" si="4"/>
        <v>0</v>
      </c>
      <c r="Y28" s="69">
        <f t="shared" si="5"/>
        <v>14168.660624999997</v>
      </c>
      <c r="Z28" s="69">
        <f t="shared" si="6"/>
        <v>0</v>
      </c>
      <c r="AA28" s="69">
        <f t="shared" si="7"/>
        <v>0</v>
      </c>
      <c r="AB28" s="69">
        <f t="shared" si="8"/>
        <v>0</v>
      </c>
      <c r="AC28" s="69">
        <f t="shared" si="9"/>
        <v>18891.547499999997</v>
      </c>
      <c r="AD28" s="69">
        <f t="shared" si="10"/>
        <v>0</v>
      </c>
      <c r="AE28" s="69">
        <f t="shared" si="11"/>
        <v>33060.20812499999</v>
      </c>
      <c r="AF28" s="69">
        <f t="shared" si="12"/>
        <v>16530.104062499995</v>
      </c>
      <c r="AG28" s="69"/>
      <c r="AH28" s="69">
        <f t="shared" si="13"/>
        <v>884.85</v>
      </c>
      <c r="AI28" s="69">
        <f t="shared" si="14"/>
        <v>50475.162187499984</v>
      </c>
      <c r="AJ28" s="106"/>
      <c r="AK28" s="71">
        <f t="shared" si="15"/>
        <v>0</v>
      </c>
      <c r="AL28" s="106">
        <v>3</v>
      </c>
      <c r="AM28" s="71">
        <f t="shared" si="16"/>
        <v>1659.09375</v>
      </c>
      <c r="AN28" s="71"/>
      <c r="AO28" s="71">
        <f t="shared" ref="AO28:AO60" si="35">AK28+AM28</f>
        <v>1659.09375</v>
      </c>
      <c r="AP28" s="106">
        <v>4</v>
      </c>
      <c r="AQ28" s="71">
        <f t="shared" si="18"/>
        <v>2212.125</v>
      </c>
      <c r="AR28" s="71"/>
      <c r="AS28" s="71">
        <f t="shared" si="19"/>
        <v>0</v>
      </c>
      <c r="AT28" s="70">
        <f t="shared" si="20"/>
        <v>4</v>
      </c>
      <c r="AU28" s="71">
        <f t="shared" si="21"/>
        <v>2212.125</v>
      </c>
      <c r="AV28" s="70">
        <f t="shared" si="22"/>
        <v>4</v>
      </c>
      <c r="AW28" s="71">
        <f t="shared" si="23"/>
        <v>3871.21875</v>
      </c>
      <c r="AX28" s="107" t="s">
        <v>295</v>
      </c>
      <c r="AY28" s="107"/>
      <c r="AZ28" s="124">
        <v>0.5</v>
      </c>
      <c r="BA28" s="107"/>
      <c r="BB28" s="71">
        <f t="shared" ref="BB28:BB34" si="36">SUM(N28*AY28)*50%+(N28*AZ28)*60%+(N28*BA28)*60%</f>
        <v>5309.0999999999995</v>
      </c>
      <c r="BC28" s="67"/>
      <c r="BD28" s="67"/>
      <c r="BE28" s="67"/>
      <c r="BF28" s="69">
        <f t="shared" si="24"/>
        <v>0</v>
      </c>
      <c r="BG28" s="69">
        <f t="shared" si="25"/>
        <v>7</v>
      </c>
      <c r="BH28" s="69">
        <f t="shared" si="26"/>
        <v>14877.093656249996</v>
      </c>
      <c r="BI28" s="69"/>
      <c r="BJ28" s="69">
        <f t="shared" si="27"/>
        <v>0</v>
      </c>
      <c r="BK28" s="69"/>
      <c r="BL28" s="69"/>
      <c r="BM28" s="69"/>
      <c r="BN28" s="69"/>
      <c r="BO28" s="69"/>
      <c r="BP28" s="72">
        <f t="shared" ref="BP28:BP91" si="37">7079/16*BO28</f>
        <v>0</v>
      </c>
      <c r="BQ28" s="69">
        <f t="shared" si="29"/>
        <v>24057.412406249994</v>
      </c>
      <c r="BR28" s="69">
        <f t="shared" si="30"/>
        <v>33945.058124999989</v>
      </c>
      <c r="BS28" s="69">
        <f t="shared" si="31"/>
        <v>24057.412406249994</v>
      </c>
      <c r="BT28" s="69">
        <f t="shared" si="32"/>
        <v>16530.104062499995</v>
      </c>
      <c r="BU28" s="69">
        <f t="shared" si="33"/>
        <v>74532.574593749974</v>
      </c>
      <c r="BV28" s="73">
        <f t="shared" si="34"/>
        <v>894390.89512499969</v>
      </c>
      <c r="BW28" s="54"/>
      <c r="BY28" s="108"/>
    </row>
    <row r="29" spans="1:82" s="74" customFormat="1" ht="14.25" customHeight="1" x14ac:dyDescent="0.3">
      <c r="A29" s="101">
        <v>6</v>
      </c>
      <c r="B29" s="126" t="s">
        <v>335</v>
      </c>
      <c r="C29" s="126" t="s">
        <v>63</v>
      </c>
      <c r="D29" s="127" t="s">
        <v>61</v>
      </c>
      <c r="E29" s="128" t="s">
        <v>329</v>
      </c>
      <c r="F29" s="122">
        <v>24</v>
      </c>
      <c r="G29" s="123">
        <v>42529</v>
      </c>
      <c r="H29" s="123">
        <v>44355</v>
      </c>
      <c r="I29" s="122" t="s">
        <v>330</v>
      </c>
      <c r="J29" s="67">
        <v>1</v>
      </c>
      <c r="K29" s="67" t="s">
        <v>337</v>
      </c>
      <c r="L29" s="105">
        <v>9.11</v>
      </c>
      <c r="M29" s="67">
        <v>4.79</v>
      </c>
      <c r="N29" s="68">
        <v>17697</v>
      </c>
      <c r="O29" s="69">
        <f t="shared" si="1"/>
        <v>84768.63</v>
      </c>
      <c r="P29" s="67"/>
      <c r="Q29" s="67"/>
      <c r="R29" s="67"/>
      <c r="S29" s="67">
        <v>4</v>
      </c>
      <c r="T29" s="67"/>
      <c r="U29" s="67"/>
      <c r="V29" s="67">
        <f t="shared" si="2"/>
        <v>4</v>
      </c>
      <c r="W29" s="67">
        <f t="shared" si="3"/>
        <v>0</v>
      </c>
      <c r="X29" s="67">
        <f t="shared" si="4"/>
        <v>0</v>
      </c>
      <c r="Y29" s="69">
        <f t="shared" si="5"/>
        <v>0</v>
      </c>
      <c r="Z29" s="69">
        <f t="shared" si="6"/>
        <v>0</v>
      </c>
      <c r="AA29" s="69">
        <f t="shared" si="7"/>
        <v>0</v>
      </c>
      <c r="AB29" s="69">
        <f t="shared" si="8"/>
        <v>21192.157500000001</v>
      </c>
      <c r="AC29" s="69">
        <f t="shared" si="9"/>
        <v>0</v>
      </c>
      <c r="AD29" s="69">
        <f t="shared" si="10"/>
        <v>0</v>
      </c>
      <c r="AE29" s="69">
        <f t="shared" si="11"/>
        <v>21192.157500000001</v>
      </c>
      <c r="AF29" s="69">
        <f t="shared" si="12"/>
        <v>10596.078750000001</v>
      </c>
      <c r="AG29" s="69">
        <f>(AE29+AF29)*10%</f>
        <v>3178.8236250000004</v>
      </c>
      <c r="AH29" s="69">
        <f t="shared" si="13"/>
        <v>884.85</v>
      </c>
      <c r="AI29" s="69">
        <f t="shared" si="14"/>
        <v>35851.909874999998</v>
      </c>
      <c r="AJ29" s="106"/>
      <c r="AK29" s="71">
        <f t="shared" si="15"/>
        <v>0</v>
      </c>
      <c r="AL29" s="106"/>
      <c r="AM29" s="71">
        <f t="shared" si="16"/>
        <v>0</v>
      </c>
      <c r="AN29" s="71">
        <f>AJ29+AL29</f>
        <v>0</v>
      </c>
      <c r="AO29" s="71">
        <f t="shared" si="35"/>
        <v>0</v>
      </c>
      <c r="AP29" s="106"/>
      <c r="AQ29" s="71">
        <f t="shared" si="18"/>
        <v>0</v>
      </c>
      <c r="AR29" s="71"/>
      <c r="AS29" s="71">
        <f t="shared" si="19"/>
        <v>0</v>
      </c>
      <c r="AT29" s="70">
        <f t="shared" si="20"/>
        <v>0</v>
      </c>
      <c r="AU29" s="71">
        <f t="shared" si="21"/>
        <v>0</v>
      </c>
      <c r="AV29" s="70">
        <f t="shared" si="22"/>
        <v>0</v>
      </c>
      <c r="AW29" s="71">
        <f t="shared" si="23"/>
        <v>0</v>
      </c>
      <c r="AX29" s="107"/>
      <c r="AY29" s="124"/>
      <c r="AZ29" s="107"/>
      <c r="BA29" s="124"/>
      <c r="BB29" s="71">
        <f t="shared" si="36"/>
        <v>0</v>
      </c>
      <c r="BC29" s="67"/>
      <c r="BD29" s="67"/>
      <c r="BE29" s="67"/>
      <c r="BF29" s="69">
        <f t="shared" si="24"/>
        <v>0</v>
      </c>
      <c r="BG29" s="69">
        <f t="shared" si="25"/>
        <v>4</v>
      </c>
      <c r="BH29" s="69">
        <f t="shared" si="26"/>
        <v>9536.4708750000009</v>
      </c>
      <c r="BI29" s="69"/>
      <c r="BJ29" s="69">
        <f t="shared" si="27"/>
        <v>0</v>
      </c>
      <c r="BK29" s="69"/>
      <c r="BL29" s="69"/>
      <c r="BM29" s="69"/>
      <c r="BN29" s="69"/>
      <c r="BO29" s="69"/>
      <c r="BP29" s="72">
        <f t="shared" si="37"/>
        <v>0</v>
      </c>
      <c r="BQ29" s="69">
        <f t="shared" si="29"/>
        <v>9536.4708750000009</v>
      </c>
      <c r="BR29" s="69">
        <f t="shared" si="30"/>
        <v>25255.831125000001</v>
      </c>
      <c r="BS29" s="69">
        <f t="shared" si="31"/>
        <v>9536.4708750000009</v>
      </c>
      <c r="BT29" s="69">
        <f t="shared" si="32"/>
        <v>10596.078750000001</v>
      </c>
      <c r="BU29" s="69">
        <f t="shared" si="33"/>
        <v>45388.380749999997</v>
      </c>
      <c r="BV29" s="73">
        <f t="shared" si="34"/>
        <v>544660.5689999999</v>
      </c>
      <c r="BW29" s="54"/>
    </row>
    <row r="30" spans="1:82" s="74" customFormat="1" ht="14.25" customHeight="1" x14ac:dyDescent="0.3">
      <c r="A30" s="66">
        <v>7</v>
      </c>
      <c r="B30" s="129" t="s">
        <v>69</v>
      </c>
      <c r="C30" s="129" t="s">
        <v>70</v>
      </c>
      <c r="D30" s="130" t="s">
        <v>61</v>
      </c>
      <c r="E30" s="119" t="s">
        <v>246</v>
      </c>
      <c r="F30" s="122">
        <v>87</v>
      </c>
      <c r="G30" s="123">
        <v>43458</v>
      </c>
      <c r="H30" s="123">
        <v>45284</v>
      </c>
      <c r="I30" s="122" t="s">
        <v>169</v>
      </c>
      <c r="J30" s="67" t="s">
        <v>349</v>
      </c>
      <c r="K30" s="67" t="s">
        <v>64</v>
      </c>
      <c r="L30" s="105">
        <v>14.11</v>
      </c>
      <c r="M30" s="67">
        <v>5.16</v>
      </c>
      <c r="N30" s="68">
        <v>17697</v>
      </c>
      <c r="O30" s="69">
        <f t="shared" si="1"/>
        <v>91316.52</v>
      </c>
      <c r="P30" s="67"/>
      <c r="Q30" s="67">
        <v>4</v>
      </c>
      <c r="R30" s="67">
        <v>3</v>
      </c>
      <c r="S30" s="67"/>
      <c r="T30" s="67">
        <v>3</v>
      </c>
      <c r="U30" s="67"/>
      <c r="V30" s="67">
        <f t="shared" si="2"/>
        <v>0</v>
      </c>
      <c r="W30" s="67">
        <f t="shared" si="3"/>
        <v>7</v>
      </c>
      <c r="X30" s="67">
        <f t="shared" si="4"/>
        <v>3</v>
      </c>
      <c r="Y30" s="69">
        <f t="shared" si="5"/>
        <v>0</v>
      </c>
      <c r="Z30" s="69">
        <f t="shared" si="6"/>
        <v>22829.13</v>
      </c>
      <c r="AA30" s="69">
        <f t="shared" si="7"/>
        <v>17121.8475</v>
      </c>
      <c r="AB30" s="69">
        <f t="shared" si="8"/>
        <v>0</v>
      </c>
      <c r="AC30" s="69">
        <f t="shared" si="9"/>
        <v>17121.8475</v>
      </c>
      <c r="AD30" s="69">
        <f t="shared" si="10"/>
        <v>0</v>
      </c>
      <c r="AE30" s="69">
        <f t="shared" si="11"/>
        <v>57072.824999999997</v>
      </c>
      <c r="AF30" s="69">
        <f t="shared" si="12"/>
        <v>28536.412499999999</v>
      </c>
      <c r="AG30" s="69">
        <f>(AE30+AF30)*10%</f>
        <v>8560.9237499999999</v>
      </c>
      <c r="AH30" s="69">
        <f t="shared" si="13"/>
        <v>663.63750000000005</v>
      </c>
      <c r="AI30" s="69">
        <f t="shared" si="14"/>
        <v>94833.798749999987</v>
      </c>
      <c r="AJ30" s="106"/>
      <c r="AK30" s="71">
        <f t="shared" si="15"/>
        <v>0</v>
      </c>
      <c r="AL30" s="106"/>
      <c r="AM30" s="71">
        <f t="shared" si="16"/>
        <v>0</v>
      </c>
      <c r="AN30" s="71">
        <f>AJ30+AL30</f>
        <v>0</v>
      </c>
      <c r="AO30" s="71">
        <f t="shared" si="35"/>
        <v>0</v>
      </c>
      <c r="AP30" s="106"/>
      <c r="AQ30" s="71">
        <f t="shared" si="18"/>
        <v>0</v>
      </c>
      <c r="AR30" s="71"/>
      <c r="AS30" s="71">
        <f t="shared" si="19"/>
        <v>0</v>
      </c>
      <c r="AT30" s="70">
        <f t="shared" si="20"/>
        <v>0</v>
      </c>
      <c r="AU30" s="71">
        <f t="shared" si="21"/>
        <v>0</v>
      </c>
      <c r="AV30" s="70">
        <f t="shared" si="22"/>
        <v>0</v>
      </c>
      <c r="AW30" s="71">
        <f t="shared" si="23"/>
        <v>0</v>
      </c>
      <c r="AX30" s="107"/>
      <c r="AY30" s="107"/>
      <c r="AZ30" s="124"/>
      <c r="BA30" s="107"/>
      <c r="BB30" s="71">
        <f t="shared" si="36"/>
        <v>0</v>
      </c>
      <c r="BC30" s="67"/>
      <c r="BD30" s="67"/>
      <c r="BE30" s="67"/>
      <c r="BF30" s="69">
        <f t="shared" si="24"/>
        <v>0</v>
      </c>
      <c r="BG30" s="69">
        <f t="shared" si="25"/>
        <v>10</v>
      </c>
      <c r="BH30" s="69">
        <f t="shared" si="26"/>
        <v>25682.771249999994</v>
      </c>
      <c r="BI30" s="69"/>
      <c r="BJ30" s="69">
        <f t="shared" si="27"/>
        <v>0</v>
      </c>
      <c r="BK30" s="69">
        <f t="shared" ref="BK30:BK36" si="38">V30+W30+X30</f>
        <v>10</v>
      </c>
      <c r="BL30" s="69">
        <f>(AE30+AF30)*40%</f>
        <v>34243.695</v>
      </c>
      <c r="BM30" s="69"/>
      <c r="BN30" s="69"/>
      <c r="BO30" s="69"/>
      <c r="BP30" s="72">
        <f t="shared" si="37"/>
        <v>0</v>
      </c>
      <c r="BQ30" s="69">
        <f t="shared" si="29"/>
        <v>59926.466249999998</v>
      </c>
      <c r="BR30" s="69">
        <f t="shared" si="30"/>
        <v>66297.386249999996</v>
      </c>
      <c r="BS30" s="69">
        <f t="shared" si="31"/>
        <v>25682.771249999994</v>
      </c>
      <c r="BT30" s="69">
        <f t="shared" si="32"/>
        <v>62780.107499999998</v>
      </c>
      <c r="BU30" s="69">
        <f t="shared" si="33"/>
        <v>154760.26499999998</v>
      </c>
      <c r="BV30" s="73">
        <f t="shared" si="34"/>
        <v>1857123.1799999997</v>
      </c>
      <c r="BW30" s="54" t="s">
        <v>228</v>
      </c>
    </row>
    <row r="31" spans="1:82" s="74" customFormat="1" ht="14.25" customHeight="1" x14ac:dyDescent="0.3">
      <c r="A31" s="101">
        <v>8</v>
      </c>
      <c r="B31" s="129" t="s">
        <v>69</v>
      </c>
      <c r="C31" s="129" t="s">
        <v>73</v>
      </c>
      <c r="D31" s="130" t="s">
        <v>61</v>
      </c>
      <c r="E31" s="119" t="s">
        <v>247</v>
      </c>
      <c r="F31" s="122">
        <v>87</v>
      </c>
      <c r="G31" s="123">
        <v>43458</v>
      </c>
      <c r="H31" s="123">
        <v>45284</v>
      </c>
      <c r="I31" s="122" t="s">
        <v>73</v>
      </c>
      <c r="J31" s="67" t="s">
        <v>349</v>
      </c>
      <c r="K31" s="67" t="s">
        <v>64</v>
      </c>
      <c r="L31" s="105">
        <v>14.11</v>
      </c>
      <c r="M31" s="67">
        <v>5.16</v>
      </c>
      <c r="N31" s="68">
        <v>17697</v>
      </c>
      <c r="O31" s="69">
        <f t="shared" si="1"/>
        <v>91316.52</v>
      </c>
      <c r="P31" s="67"/>
      <c r="Q31" s="67">
        <v>6</v>
      </c>
      <c r="R31" s="67"/>
      <c r="S31" s="67"/>
      <c r="T31" s="67"/>
      <c r="U31" s="67"/>
      <c r="V31" s="67">
        <f t="shared" si="2"/>
        <v>0</v>
      </c>
      <c r="W31" s="67">
        <f t="shared" si="3"/>
        <v>6</v>
      </c>
      <c r="X31" s="67">
        <f t="shared" si="4"/>
        <v>0</v>
      </c>
      <c r="Y31" s="69">
        <f t="shared" si="5"/>
        <v>0</v>
      </c>
      <c r="Z31" s="69">
        <f t="shared" si="6"/>
        <v>34243.695</v>
      </c>
      <c r="AA31" s="69">
        <f t="shared" si="7"/>
        <v>0</v>
      </c>
      <c r="AB31" s="69">
        <f t="shared" si="8"/>
        <v>0</v>
      </c>
      <c r="AC31" s="69">
        <f t="shared" si="9"/>
        <v>0</v>
      </c>
      <c r="AD31" s="69">
        <f t="shared" si="10"/>
        <v>0</v>
      </c>
      <c r="AE31" s="69">
        <f t="shared" si="11"/>
        <v>34243.695</v>
      </c>
      <c r="AF31" s="69">
        <f t="shared" si="12"/>
        <v>17121.8475</v>
      </c>
      <c r="AG31" s="69">
        <f>(AE31+AF31)*10%</f>
        <v>5136.5542500000001</v>
      </c>
      <c r="AH31" s="69">
        <f t="shared" si="13"/>
        <v>0</v>
      </c>
      <c r="AI31" s="69">
        <f t="shared" si="14"/>
        <v>56502.096749999997</v>
      </c>
      <c r="AJ31" s="106"/>
      <c r="AK31" s="71">
        <f t="shared" si="15"/>
        <v>0</v>
      </c>
      <c r="AL31" s="106"/>
      <c r="AM31" s="71">
        <f t="shared" si="16"/>
        <v>0</v>
      </c>
      <c r="AN31" s="71">
        <f>AJ31+AL31</f>
        <v>0</v>
      </c>
      <c r="AO31" s="71">
        <f t="shared" si="35"/>
        <v>0</v>
      </c>
      <c r="AP31" s="106"/>
      <c r="AQ31" s="71">
        <f t="shared" si="18"/>
        <v>0</v>
      </c>
      <c r="AR31" s="71"/>
      <c r="AS31" s="71">
        <f t="shared" si="19"/>
        <v>0</v>
      </c>
      <c r="AT31" s="70">
        <f t="shared" si="20"/>
        <v>0</v>
      </c>
      <c r="AU31" s="71">
        <f t="shared" si="21"/>
        <v>0</v>
      </c>
      <c r="AV31" s="70">
        <f t="shared" si="22"/>
        <v>0</v>
      </c>
      <c r="AW31" s="71">
        <f t="shared" si="23"/>
        <v>0</v>
      </c>
      <c r="AX31" s="107"/>
      <c r="AY31" s="107"/>
      <c r="AZ31" s="124"/>
      <c r="BA31" s="107"/>
      <c r="BB31" s="71">
        <f t="shared" si="36"/>
        <v>0</v>
      </c>
      <c r="BC31" s="67"/>
      <c r="BD31" s="67"/>
      <c r="BE31" s="67"/>
      <c r="BF31" s="69">
        <f t="shared" si="24"/>
        <v>0</v>
      </c>
      <c r="BG31" s="69">
        <f t="shared" si="25"/>
        <v>6</v>
      </c>
      <c r="BH31" s="69">
        <f t="shared" si="26"/>
        <v>15409.662749999998</v>
      </c>
      <c r="BI31" s="69"/>
      <c r="BJ31" s="69">
        <f t="shared" si="27"/>
        <v>0</v>
      </c>
      <c r="BK31" s="69">
        <f t="shared" si="38"/>
        <v>6</v>
      </c>
      <c r="BL31" s="69">
        <f>(AE31+AF31)*40%</f>
        <v>20546.217000000001</v>
      </c>
      <c r="BM31" s="69"/>
      <c r="BN31" s="69"/>
      <c r="BO31" s="69"/>
      <c r="BP31" s="72">
        <f t="shared" si="37"/>
        <v>0</v>
      </c>
      <c r="BQ31" s="69">
        <f t="shared" si="29"/>
        <v>35955.87975</v>
      </c>
      <c r="BR31" s="69">
        <f t="shared" si="30"/>
        <v>39380.249250000001</v>
      </c>
      <c r="BS31" s="69">
        <f t="shared" si="31"/>
        <v>15409.662749999998</v>
      </c>
      <c r="BT31" s="69">
        <f t="shared" si="32"/>
        <v>37668.0645</v>
      </c>
      <c r="BU31" s="69">
        <f t="shared" si="33"/>
        <v>92457.97649999999</v>
      </c>
      <c r="BV31" s="73">
        <f t="shared" si="34"/>
        <v>1109495.7179999999</v>
      </c>
      <c r="BW31" s="54" t="s">
        <v>228</v>
      </c>
    </row>
    <row r="32" spans="1:82" s="74" customFormat="1" ht="14.25" customHeight="1" x14ac:dyDescent="0.3">
      <c r="A32" s="66">
        <v>9</v>
      </c>
      <c r="B32" s="189" t="s">
        <v>474</v>
      </c>
      <c r="C32" s="129" t="s">
        <v>73</v>
      </c>
      <c r="D32" s="130" t="s">
        <v>61</v>
      </c>
      <c r="E32" s="119" t="s">
        <v>247</v>
      </c>
      <c r="F32" s="122">
        <v>87</v>
      </c>
      <c r="G32" s="123">
        <v>43458</v>
      </c>
      <c r="H32" s="123">
        <v>45284</v>
      </c>
      <c r="I32" s="122" t="s">
        <v>73</v>
      </c>
      <c r="J32" s="67" t="s">
        <v>349</v>
      </c>
      <c r="K32" s="67" t="s">
        <v>64</v>
      </c>
      <c r="L32" s="105">
        <v>14.11</v>
      </c>
      <c r="M32" s="67">
        <v>5.16</v>
      </c>
      <c r="N32" s="68">
        <v>17697</v>
      </c>
      <c r="O32" s="69">
        <f t="shared" ref="O32" si="39">N32*M32</f>
        <v>91316.52</v>
      </c>
      <c r="P32" s="67"/>
      <c r="Q32" s="67">
        <v>3</v>
      </c>
      <c r="R32" s="67"/>
      <c r="S32" s="67"/>
      <c r="T32" s="67"/>
      <c r="U32" s="67"/>
      <c r="V32" s="67">
        <f t="shared" ref="V32" si="40">SUM(P32+S32)</f>
        <v>0</v>
      </c>
      <c r="W32" s="67">
        <f t="shared" ref="W32" si="41">SUM(Q32+T32)</f>
        <v>3</v>
      </c>
      <c r="X32" s="67">
        <f t="shared" ref="X32" si="42">SUM(R32+U32)</f>
        <v>0</v>
      </c>
      <c r="Y32" s="69">
        <f t="shared" si="5"/>
        <v>0</v>
      </c>
      <c r="Z32" s="69">
        <f t="shared" si="6"/>
        <v>17121.8475</v>
      </c>
      <c r="AA32" s="69">
        <f t="shared" si="7"/>
        <v>0</v>
      </c>
      <c r="AB32" s="69">
        <f t="shared" si="8"/>
        <v>0</v>
      </c>
      <c r="AC32" s="69">
        <f t="shared" si="9"/>
        <v>0</v>
      </c>
      <c r="AD32" s="69">
        <f t="shared" si="10"/>
        <v>0</v>
      </c>
      <c r="AE32" s="69">
        <f t="shared" ref="AE32" si="43">SUM(Y32:AD32)</f>
        <v>17121.8475</v>
      </c>
      <c r="AF32" s="69">
        <f t="shared" ref="AF32" si="44">AE32*50%</f>
        <v>8560.9237499999999</v>
      </c>
      <c r="AG32" s="69">
        <f>(AE32+AF32)*10%</f>
        <v>2568.2771250000001</v>
      </c>
      <c r="AH32" s="69">
        <f t="shared" si="13"/>
        <v>0</v>
      </c>
      <c r="AI32" s="69">
        <f t="shared" ref="AI32" si="45">AH32+AG32+AF32+AE32</f>
        <v>28251.048374999998</v>
      </c>
      <c r="AJ32" s="106"/>
      <c r="AK32" s="71">
        <f t="shared" si="15"/>
        <v>0</v>
      </c>
      <c r="AL32" s="106"/>
      <c r="AM32" s="71">
        <f t="shared" si="16"/>
        <v>0</v>
      </c>
      <c r="AN32" s="71">
        <f>AJ32+AL32</f>
        <v>0</v>
      </c>
      <c r="AO32" s="71">
        <f t="shared" ref="AO32" si="46">AK32+AM32</f>
        <v>0</v>
      </c>
      <c r="AP32" s="106"/>
      <c r="AQ32" s="71">
        <f t="shared" si="18"/>
        <v>0</v>
      </c>
      <c r="AR32" s="71"/>
      <c r="AS32" s="71">
        <f t="shared" si="19"/>
        <v>0</v>
      </c>
      <c r="AT32" s="70">
        <f t="shared" ref="AT32" si="47">AP32+AR32</f>
        <v>0</v>
      </c>
      <c r="AU32" s="71">
        <f t="shared" ref="AU32" si="48">AQ32+AS32</f>
        <v>0</v>
      </c>
      <c r="AV32" s="70">
        <f t="shared" ref="AV32" si="49">AN32+AT32</f>
        <v>0</v>
      </c>
      <c r="AW32" s="71">
        <f t="shared" ref="AW32" si="50">AO32+AU32</f>
        <v>0</v>
      </c>
      <c r="AX32" s="107"/>
      <c r="AY32" s="107"/>
      <c r="AZ32" s="124"/>
      <c r="BA32" s="107"/>
      <c r="BB32" s="71">
        <f t="shared" si="36"/>
        <v>0</v>
      </c>
      <c r="BC32" s="67"/>
      <c r="BD32" s="67"/>
      <c r="BE32" s="67"/>
      <c r="BF32" s="69">
        <f t="shared" si="24"/>
        <v>0</v>
      </c>
      <c r="BG32" s="69">
        <f t="shared" ref="BG32" si="51">V32+W32+X32</f>
        <v>3</v>
      </c>
      <c r="BH32" s="69">
        <f t="shared" ref="BH32" si="52">(AE32+AF32)*30%</f>
        <v>7704.8313749999988</v>
      </c>
      <c r="BI32" s="69"/>
      <c r="BJ32" s="69">
        <f t="shared" si="27"/>
        <v>0</v>
      </c>
      <c r="BK32" s="69">
        <f t="shared" ref="BK32" si="53">V32+W32+X32</f>
        <v>3</v>
      </c>
      <c r="BL32" s="69">
        <f>(AE32+AF32)*40%</f>
        <v>10273.1085</v>
      </c>
      <c r="BM32" s="69"/>
      <c r="BN32" s="69"/>
      <c r="BO32" s="69"/>
      <c r="BP32" s="72">
        <f t="shared" si="37"/>
        <v>0</v>
      </c>
      <c r="BQ32" s="69">
        <f t="shared" si="29"/>
        <v>17977.939875</v>
      </c>
      <c r="BR32" s="69">
        <f t="shared" ref="BR32" si="54">AE32+AG32+AH32+BF32+BP32</f>
        <v>19690.124625</v>
      </c>
      <c r="BS32" s="69">
        <f t="shared" ref="BS32" si="55">AW32+BB32+BH32+BJ32</f>
        <v>7704.8313749999988</v>
      </c>
      <c r="BT32" s="69">
        <f t="shared" ref="BT32" si="56">AF32+BL32</f>
        <v>18834.03225</v>
      </c>
      <c r="BU32" s="69">
        <f t="shared" ref="BU32" si="57">SUM(AI32+BQ32)</f>
        <v>46228.988249999995</v>
      </c>
      <c r="BV32" s="73">
        <f t="shared" ref="BV32" si="58">BU32*12</f>
        <v>554747.85899999994</v>
      </c>
      <c r="BW32" s="54" t="s">
        <v>228</v>
      </c>
    </row>
    <row r="33" spans="1:76" s="74" customFormat="1" ht="14.25" customHeight="1" x14ac:dyDescent="0.3">
      <c r="A33" s="101">
        <v>10</v>
      </c>
      <c r="B33" s="129" t="s">
        <v>312</v>
      </c>
      <c r="C33" s="129" t="s">
        <v>313</v>
      </c>
      <c r="D33" s="130" t="s">
        <v>61</v>
      </c>
      <c r="E33" s="131" t="s">
        <v>314</v>
      </c>
      <c r="F33" s="122">
        <v>119</v>
      </c>
      <c r="G33" s="123">
        <v>44377</v>
      </c>
      <c r="H33" s="123">
        <v>46203</v>
      </c>
      <c r="I33" s="122" t="s">
        <v>165</v>
      </c>
      <c r="J33" s="67" t="s">
        <v>348</v>
      </c>
      <c r="K33" s="67" t="s">
        <v>68</v>
      </c>
      <c r="L33" s="105">
        <v>11</v>
      </c>
      <c r="M33" s="67">
        <v>4.8099999999999996</v>
      </c>
      <c r="N33" s="68">
        <v>17697</v>
      </c>
      <c r="O33" s="69">
        <f t="shared" si="1"/>
        <v>85122.569999999992</v>
      </c>
      <c r="P33" s="67"/>
      <c r="Q33" s="67">
        <v>15</v>
      </c>
      <c r="R33" s="67">
        <v>6</v>
      </c>
      <c r="S33" s="67"/>
      <c r="T33" s="67">
        <v>3</v>
      </c>
      <c r="U33" s="67"/>
      <c r="V33" s="67">
        <f t="shared" si="2"/>
        <v>0</v>
      </c>
      <c r="W33" s="67">
        <f t="shared" si="3"/>
        <v>18</v>
      </c>
      <c r="X33" s="67">
        <f t="shared" si="4"/>
        <v>6</v>
      </c>
      <c r="Y33" s="69">
        <f t="shared" si="5"/>
        <v>0</v>
      </c>
      <c r="Z33" s="69">
        <f t="shared" si="6"/>
        <v>79802.409374999988</v>
      </c>
      <c r="AA33" s="69">
        <f t="shared" si="7"/>
        <v>31920.963749999995</v>
      </c>
      <c r="AB33" s="69">
        <f t="shared" si="8"/>
        <v>0</v>
      </c>
      <c r="AC33" s="69">
        <f t="shared" si="9"/>
        <v>15960.481874999998</v>
      </c>
      <c r="AD33" s="69">
        <f t="shared" si="10"/>
        <v>0</v>
      </c>
      <c r="AE33" s="69">
        <f t="shared" si="11"/>
        <v>127683.85499999998</v>
      </c>
      <c r="AF33" s="69">
        <f t="shared" si="12"/>
        <v>63841.927499999991</v>
      </c>
      <c r="AG33" s="69">
        <f>(AE33+AF33)*10%</f>
        <v>19152.578249999999</v>
      </c>
      <c r="AH33" s="69">
        <f t="shared" si="13"/>
        <v>663.63750000000005</v>
      </c>
      <c r="AI33" s="69">
        <f t="shared" si="14"/>
        <v>211341.99824999998</v>
      </c>
      <c r="AJ33" s="106"/>
      <c r="AK33" s="71">
        <f t="shared" si="15"/>
        <v>0</v>
      </c>
      <c r="AL33" s="106"/>
      <c r="AM33" s="71">
        <f t="shared" si="16"/>
        <v>0</v>
      </c>
      <c r="AN33" s="71"/>
      <c r="AO33" s="71">
        <f t="shared" si="35"/>
        <v>0</v>
      </c>
      <c r="AP33" s="106"/>
      <c r="AQ33" s="71">
        <f t="shared" si="18"/>
        <v>0</v>
      </c>
      <c r="AR33" s="70">
        <v>18</v>
      </c>
      <c r="AS33" s="71">
        <f t="shared" si="19"/>
        <v>7963.6500000000005</v>
      </c>
      <c r="AT33" s="70">
        <f t="shared" si="20"/>
        <v>18</v>
      </c>
      <c r="AU33" s="71">
        <f t="shared" si="21"/>
        <v>7963.6500000000005</v>
      </c>
      <c r="AV33" s="70">
        <f t="shared" si="22"/>
        <v>18</v>
      </c>
      <c r="AW33" s="71">
        <f t="shared" si="23"/>
        <v>7963.6500000000005</v>
      </c>
      <c r="AX33" s="107" t="s">
        <v>178</v>
      </c>
      <c r="AY33" s="107"/>
      <c r="AZ33" s="124">
        <v>1</v>
      </c>
      <c r="BA33" s="107"/>
      <c r="BB33" s="71">
        <f t="shared" si="36"/>
        <v>10618.199999999999</v>
      </c>
      <c r="BC33" s="67"/>
      <c r="BD33" s="67"/>
      <c r="BE33" s="67"/>
      <c r="BF33" s="69">
        <f t="shared" si="24"/>
        <v>0</v>
      </c>
      <c r="BG33" s="69">
        <f t="shared" si="25"/>
        <v>24</v>
      </c>
      <c r="BH33" s="69">
        <f t="shared" si="26"/>
        <v>57457.734749999989</v>
      </c>
      <c r="BI33" s="69"/>
      <c r="BJ33" s="69">
        <f t="shared" si="27"/>
        <v>0</v>
      </c>
      <c r="BK33" s="69">
        <f t="shared" si="38"/>
        <v>24</v>
      </c>
      <c r="BL33" s="69">
        <f>(AE33+AF33)*35%</f>
        <v>67034.023874999984</v>
      </c>
      <c r="BM33" s="69"/>
      <c r="BN33" s="69"/>
      <c r="BO33" s="69"/>
      <c r="BP33" s="72">
        <f t="shared" si="37"/>
        <v>0</v>
      </c>
      <c r="BQ33" s="69">
        <f t="shared" si="29"/>
        <v>143073.60862499996</v>
      </c>
      <c r="BR33" s="69">
        <f t="shared" si="30"/>
        <v>147500.07074999998</v>
      </c>
      <c r="BS33" s="69">
        <f t="shared" si="31"/>
        <v>76039.58474999998</v>
      </c>
      <c r="BT33" s="69">
        <f t="shared" si="32"/>
        <v>130875.95137499998</v>
      </c>
      <c r="BU33" s="69">
        <f t="shared" si="33"/>
        <v>354415.60687499994</v>
      </c>
      <c r="BV33" s="73">
        <f t="shared" si="34"/>
        <v>4252987.2824999988</v>
      </c>
      <c r="BW33" s="54" t="s">
        <v>231</v>
      </c>
    </row>
    <row r="34" spans="1:76" s="55" customFormat="1" ht="14.25" customHeight="1" x14ac:dyDescent="0.3">
      <c r="A34" s="66">
        <v>11</v>
      </c>
      <c r="B34" s="126" t="s">
        <v>166</v>
      </c>
      <c r="C34" s="126" t="s">
        <v>88</v>
      </c>
      <c r="D34" s="127" t="s">
        <v>61</v>
      </c>
      <c r="E34" s="132" t="s">
        <v>282</v>
      </c>
      <c r="F34" s="133">
        <v>115</v>
      </c>
      <c r="G34" s="134">
        <v>44365</v>
      </c>
      <c r="H34" s="134">
        <v>46191</v>
      </c>
      <c r="I34" s="133" t="s">
        <v>401</v>
      </c>
      <c r="J34" s="46" t="s">
        <v>350</v>
      </c>
      <c r="K34" s="46" t="s">
        <v>62</v>
      </c>
      <c r="L34" s="77">
        <v>6.02</v>
      </c>
      <c r="M34" s="77">
        <v>4.2699999999999996</v>
      </c>
      <c r="N34" s="68">
        <v>17697</v>
      </c>
      <c r="O34" s="69">
        <f t="shared" si="1"/>
        <v>75566.189999999988</v>
      </c>
      <c r="P34" s="46"/>
      <c r="Q34" s="46">
        <v>3</v>
      </c>
      <c r="R34" s="46"/>
      <c r="S34" s="46"/>
      <c r="T34" s="46">
        <v>4</v>
      </c>
      <c r="U34" s="46"/>
      <c r="V34" s="67">
        <f t="shared" si="2"/>
        <v>0</v>
      </c>
      <c r="W34" s="67">
        <f t="shared" si="3"/>
        <v>7</v>
      </c>
      <c r="X34" s="67">
        <f t="shared" si="4"/>
        <v>0</v>
      </c>
      <c r="Y34" s="69">
        <f t="shared" si="5"/>
        <v>0</v>
      </c>
      <c r="Z34" s="69">
        <f t="shared" si="6"/>
        <v>14168.660624999997</v>
      </c>
      <c r="AA34" s="69">
        <f t="shared" si="7"/>
        <v>0</v>
      </c>
      <c r="AB34" s="69">
        <f t="shared" si="8"/>
        <v>0</v>
      </c>
      <c r="AC34" s="69">
        <f t="shared" si="9"/>
        <v>18891.547499999997</v>
      </c>
      <c r="AD34" s="69">
        <f t="shared" si="10"/>
        <v>0</v>
      </c>
      <c r="AE34" s="69">
        <f t="shared" si="11"/>
        <v>33060.20812499999</v>
      </c>
      <c r="AF34" s="69">
        <f t="shared" si="12"/>
        <v>16530.104062499995</v>
      </c>
      <c r="AG34" s="69"/>
      <c r="AH34" s="69">
        <f t="shared" si="13"/>
        <v>884.85</v>
      </c>
      <c r="AI34" s="69">
        <f t="shared" si="14"/>
        <v>50475.162187499984</v>
      </c>
      <c r="AJ34" s="78"/>
      <c r="AK34" s="71">
        <f t="shared" si="15"/>
        <v>0</v>
      </c>
      <c r="AL34" s="78"/>
      <c r="AM34" s="71">
        <f t="shared" si="16"/>
        <v>0</v>
      </c>
      <c r="AN34" s="71">
        <f t="shared" ref="AN34:AN59" si="59">AJ34+AL34</f>
        <v>0</v>
      </c>
      <c r="AO34" s="71">
        <f t="shared" si="35"/>
        <v>0</v>
      </c>
      <c r="AP34" s="78"/>
      <c r="AQ34" s="71">
        <f t="shared" si="18"/>
        <v>0</v>
      </c>
      <c r="AR34" s="78"/>
      <c r="AS34" s="71">
        <f t="shared" si="19"/>
        <v>0</v>
      </c>
      <c r="AT34" s="70">
        <f t="shared" si="20"/>
        <v>0</v>
      </c>
      <c r="AU34" s="71">
        <f t="shared" si="21"/>
        <v>0</v>
      </c>
      <c r="AV34" s="70">
        <f t="shared" si="22"/>
        <v>0</v>
      </c>
      <c r="AW34" s="71">
        <f t="shared" si="23"/>
        <v>0</v>
      </c>
      <c r="AX34" s="79"/>
      <c r="AY34" s="80"/>
      <c r="AZ34" s="80"/>
      <c r="BA34" s="80"/>
      <c r="BB34" s="71">
        <f t="shared" si="36"/>
        <v>0</v>
      </c>
      <c r="BC34" s="46"/>
      <c r="BD34" s="46"/>
      <c r="BE34" s="72">
        <f>SUM(N34*BC34*20%)+(N34*BD34)*30%</f>
        <v>0</v>
      </c>
      <c r="BF34" s="69">
        <f t="shared" si="24"/>
        <v>0</v>
      </c>
      <c r="BG34" s="69">
        <f t="shared" si="25"/>
        <v>7</v>
      </c>
      <c r="BH34" s="69">
        <f t="shared" si="26"/>
        <v>14877.093656249996</v>
      </c>
      <c r="BI34" s="176"/>
      <c r="BJ34" s="72">
        <f t="shared" si="27"/>
        <v>0</v>
      </c>
      <c r="BK34" s="69">
        <f t="shared" si="38"/>
        <v>7</v>
      </c>
      <c r="BL34" s="69">
        <f>(AE34+AF34)*30%</f>
        <v>14877.093656249996</v>
      </c>
      <c r="BM34" s="69"/>
      <c r="BN34" s="69"/>
      <c r="BO34" s="176"/>
      <c r="BP34" s="72">
        <f t="shared" si="37"/>
        <v>0</v>
      </c>
      <c r="BQ34" s="69">
        <f t="shared" si="29"/>
        <v>29754.187312499991</v>
      </c>
      <c r="BR34" s="69">
        <f t="shared" si="30"/>
        <v>33945.058124999989</v>
      </c>
      <c r="BS34" s="69">
        <f t="shared" si="31"/>
        <v>14877.093656249996</v>
      </c>
      <c r="BT34" s="69">
        <f t="shared" si="32"/>
        <v>31407.197718749991</v>
      </c>
      <c r="BU34" s="69">
        <f t="shared" si="33"/>
        <v>80229.349499999982</v>
      </c>
      <c r="BV34" s="73">
        <f t="shared" si="34"/>
        <v>962752.19399999978</v>
      </c>
      <c r="BW34" s="54" t="s">
        <v>232</v>
      </c>
    </row>
    <row r="35" spans="1:76" s="74" customFormat="1" ht="14.25" customHeight="1" x14ac:dyDescent="0.3">
      <c r="A35" s="101">
        <v>12</v>
      </c>
      <c r="B35" s="104" t="s">
        <v>75</v>
      </c>
      <c r="C35" s="104" t="s">
        <v>155</v>
      </c>
      <c r="D35" s="67" t="s">
        <v>61</v>
      </c>
      <c r="E35" s="68" t="s">
        <v>76</v>
      </c>
      <c r="F35" s="75">
        <v>82</v>
      </c>
      <c r="G35" s="76">
        <v>43304</v>
      </c>
      <c r="H35" s="76">
        <v>45130</v>
      </c>
      <c r="I35" s="75" t="s">
        <v>170</v>
      </c>
      <c r="J35" s="67" t="s">
        <v>349</v>
      </c>
      <c r="K35" s="67" t="s">
        <v>64</v>
      </c>
      <c r="L35" s="105">
        <v>27</v>
      </c>
      <c r="M35" s="67">
        <v>5.41</v>
      </c>
      <c r="N35" s="68">
        <v>17697</v>
      </c>
      <c r="O35" s="69">
        <f t="shared" si="1"/>
        <v>95740.77</v>
      </c>
      <c r="P35" s="67"/>
      <c r="Q35" s="67"/>
      <c r="R35" s="67"/>
      <c r="S35" s="67">
        <v>15</v>
      </c>
      <c r="T35" s="67"/>
      <c r="U35" s="67"/>
      <c r="V35" s="67">
        <f t="shared" si="2"/>
        <v>15</v>
      </c>
      <c r="W35" s="67">
        <f t="shared" si="3"/>
        <v>0</v>
      </c>
      <c r="X35" s="67">
        <f t="shared" si="4"/>
        <v>0</v>
      </c>
      <c r="Y35" s="69">
        <f t="shared" si="5"/>
        <v>0</v>
      </c>
      <c r="Z35" s="69">
        <f t="shared" si="6"/>
        <v>0</v>
      </c>
      <c r="AA35" s="69">
        <f t="shared" si="7"/>
        <v>0</v>
      </c>
      <c r="AB35" s="69">
        <f t="shared" si="8"/>
        <v>89756.971875000003</v>
      </c>
      <c r="AC35" s="69">
        <f t="shared" si="9"/>
        <v>0</v>
      </c>
      <c r="AD35" s="69">
        <f t="shared" si="10"/>
        <v>0</v>
      </c>
      <c r="AE35" s="69">
        <f t="shared" si="11"/>
        <v>89756.971875000003</v>
      </c>
      <c r="AF35" s="69">
        <f t="shared" si="12"/>
        <v>44878.485937500001</v>
      </c>
      <c r="AG35" s="69">
        <f>(AE35+AF35)*10%</f>
        <v>13463.545781250003</v>
      </c>
      <c r="AH35" s="69">
        <f t="shared" si="13"/>
        <v>3318.1875</v>
      </c>
      <c r="AI35" s="69">
        <f t="shared" si="14"/>
        <v>151417.19109375001</v>
      </c>
      <c r="AJ35" s="106">
        <v>15</v>
      </c>
      <c r="AK35" s="71">
        <f t="shared" si="15"/>
        <v>6636.375</v>
      </c>
      <c r="AL35" s="106"/>
      <c r="AM35" s="71">
        <f t="shared" si="16"/>
        <v>0</v>
      </c>
      <c r="AN35" s="71">
        <f t="shared" si="59"/>
        <v>15</v>
      </c>
      <c r="AO35" s="71">
        <f t="shared" si="35"/>
        <v>6636.375</v>
      </c>
      <c r="AP35" s="106"/>
      <c r="AQ35" s="71">
        <f t="shared" si="18"/>
        <v>0</v>
      </c>
      <c r="AR35" s="71"/>
      <c r="AS35" s="71">
        <f t="shared" si="19"/>
        <v>0</v>
      </c>
      <c r="AT35" s="70">
        <f t="shared" si="20"/>
        <v>0</v>
      </c>
      <c r="AU35" s="71">
        <f t="shared" si="21"/>
        <v>0</v>
      </c>
      <c r="AV35" s="70">
        <f t="shared" si="22"/>
        <v>15</v>
      </c>
      <c r="AW35" s="71">
        <f t="shared" si="23"/>
        <v>6636.375</v>
      </c>
      <c r="AX35" s="107" t="s">
        <v>191</v>
      </c>
      <c r="AY35" s="107">
        <v>1</v>
      </c>
      <c r="AZ35" s="107"/>
      <c r="BA35" s="107"/>
      <c r="BB35" s="71">
        <f>17697*50%</f>
        <v>8848.5</v>
      </c>
      <c r="BC35" s="67"/>
      <c r="BD35" s="67"/>
      <c r="BE35" s="67"/>
      <c r="BF35" s="69">
        <f t="shared" si="24"/>
        <v>0</v>
      </c>
      <c r="BG35" s="69">
        <f t="shared" si="25"/>
        <v>15</v>
      </c>
      <c r="BH35" s="69">
        <f t="shared" si="26"/>
        <v>40390.637343750001</v>
      </c>
      <c r="BI35" s="69"/>
      <c r="BJ35" s="69">
        <f t="shared" si="27"/>
        <v>0</v>
      </c>
      <c r="BK35" s="69">
        <f t="shared" si="38"/>
        <v>15</v>
      </c>
      <c r="BL35" s="69">
        <f>(AE35+AF35)*40%</f>
        <v>53854.18312500001</v>
      </c>
      <c r="BM35" s="193"/>
      <c r="BN35" s="193">
        <v>17697</v>
      </c>
      <c r="BO35" s="69"/>
      <c r="BP35" s="72">
        <f t="shared" si="37"/>
        <v>0</v>
      </c>
      <c r="BQ35" s="69">
        <f t="shared" si="29"/>
        <v>127426.69546875001</v>
      </c>
      <c r="BR35" s="69">
        <f t="shared" si="30"/>
        <v>106538.70515625001</v>
      </c>
      <c r="BS35" s="69">
        <f t="shared" si="31"/>
        <v>55875.512343750001</v>
      </c>
      <c r="BT35" s="69">
        <f t="shared" si="32"/>
        <v>98732.669062500005</v>
      </c>
      <c r="BU35" s="69">
        <f t="shared" si="33"/>
        <v>278843.88656250003</v>
      </c>
      <c r="BV35" s="73">
        <f t="shared" si="34"/>
        <v>3346126.6387500004</v>
      </c>
      <c r="BW35" s="54" t="s">
        <v>228</v>
      </c>
      <c r="BX35" s="108"/>
    </row>
    <row r="36" spans="1:76" s="74" customFormat="1" ht="14.25" customHeight="1" x14ac:dyDescent="0.3">
      <c r="A36" s="66">
        <v>13</v>
      </c>
      <c r="B36" s="81" t="s">
        <v>77</v>
      </c>
      <c r="C36" s="81" t="s">
        <v>78</v>
      </c>
      <c r="D36" s="67" t="s">
        <v>61</v>
      </c>
      <c r="E36" s="119" t="s">
        <v>151</v>
      </c>
      <c r="F36" s="75">
        <v>78</v>
      </c>
      <c r="G36" s="76">
        <v>43304</v>
      </c>
      <c r="H36" s="76">
        <v>45130</v>
      </c>
      <c r="I36" s="75" t="s">
        <v>167</v>
      </c>
      <c r="J36" s="67" t="s">
        <v>349</v>
      </c>
      <c r="K36" s="67" t="s">
        <v>64</v>
      </c>
      <c r="L36" s="105">
        <v>28.11</v>
      </c>
      <c r="M36" s="67">
        <v>5.41</v>
      </c>
      <c r="N36" s="68">
        <v>17697</v>
      </c>
      <c r="O36" s="69">
        <f t="shared" si="1"/>
        <v>95740.77</v>
      </c>
      <c r="P36" s="67"/>
      <c r="Q36" s="67"/>
      <c r="R36" s="67"/>
      <c r="S36" s="67"/>
      <c r="T36" s="67">
        <v>8</v>
      </c>
      <c r="U36" s="67"/>
      <c r="V36" s="67">
        <f t="shared" si="2"/>
        <v>0</v>
      </c>
      <c r="W36" s="67">
        <f t="shared" si="3"/>
        <v>8</v>
      </c>
      <c r="X36" s="67">
        <f t="shared" si="4"/>
        <v>0</v>
      </c>
      <c r="Y36" s="69">
        <f t="shared" si="5"/>
        <v>0</v>
      </c>
      <c r="Z36" s="69">
        <f t="shared" si="6"/>
        <v>0</v>
      </c>
      <c r="AA36" s="69">
        <f t="shared" si="7"/>
        <v>0</v>
      </c>
      <c r="AB36" s="69">
        <f t="shared" si="8"/>
        <v>0</v>
      </c>
      <c r="AC36" s="69">
        <f t="shared" si="9"/>
        <v>47870.385000000002</v>
      </c>
      <c r="AD36" s="69">
        <f t="shared" si="10"/>
        <v>0</v>
      </c>
      <c r="AE36" s="69">
        <f t="shared" si="11"/>
        <v>47870.385000000002</v>
      </c>
      <c r="AF36" s="69">
        <f t="shared" si="12"/>
        <v>23935.192500000001</v>
      </c>
      <c r="AG36" s="69"/>
      <c r="AH36" s="69">
        <f t="shared" si="13"/>
        <v>1769.7</v>
      </c>
      <c r="AI36" s="69">
        <f t="shared" si="14"/>
        <v>73575.277499999997</v>
      </c>
      <c r="AJ36" s="106"/>
      <c r="AK36" s="71">
        <f t="shared" si="15"/>
        <v>0</v>
      </c>
      <c r="AL36" s="106"/>
      <c r="AM36" s="71">
        <f t="shared" si="16"/>
        <v>0</v>
      </c>
      <c r="AN36" s="71">
        <f t="shared" si="59"/>
        <v>0</v>
      </c>
      <c r="AO36" s="71">
        <f t="shared" si="35"/>
        <v>0</v>
      </c>
      <c r="AP36" s="106">
        <v>6</v>
      </c>
      <c r="AQ36" s="71">
        <f t="shared" si="18"/>
        <v>3318.1875</v>
      </c>
      <c r="AR36" s="71"/>
      <c r="AS36" s="71">
        <f t="shared" si="19"/>
        <v>0</v>
      </c>
      <c r="AT36" s="70">
        <f t="shared" si="20"/>
        <v>6</v>
      </c>
      <c r="AU36" s="71">
        <f t="shared" si="21"/>
        <v>3318.1875</v>
      </c>
      <c r="AV36" s="70">
        <f t="shared" si="22"/>
        <v>6</v>
      </c>
      <c r="AW36" s="71">
        <f t="shared" si="23"/>
        <v>3318.1875</v>
      </c>
      <c r="AX36" s="107"/>
      <c r="AY36" s="107"/>
      <c r="AZ36" s="107"/>
      <c r="BA36" s="107"/>
      <c r="BB36" s="71">
        <f>SUM(N36*AY36)*50%+(N36*AZ36)*60%+(N36*BA36)*60%</f>
        <v>0</v>
      </c>
      <c r="BC36" s="67"/>
      <c r="BD36" s="67"/>
      <c r="BE36" s="67"/>
      <c r="BF36" s="69">
        <f t="shared" si="24"/>
        <v>0</v>
      </c>
      <c r="BG36" s="69">
        <f t="shared" si="25"/>
        <v>8</v>
      </c>
      <c r="BH36" s="69">
        <f t="shared" si="26"/>
        <v>21541.67325</v>
      </c>
      <c r="BI36" s="69"/>
      <c r="BJ36" s="69">
        <f t="shared" si="27"/>
        <v>0</v>
      </c>
      <c r="BK36" s="69">
        <f t="shared" si="38"/>
        <v>8</v>
      </c>
      <c r="BL36" s="69">
        <f>(AE36+AF36)*40%</f>
        <v>28722.231</v>
      </c>
      <c r="BM36" s="69"/>
      <c r="BN36" s="69"/>
      <c r="BO36" s="69"/>
      <c r="BP36" s="72">
        <f t="shared" si="37"/>
        <v>0</v>
      </c>
      <c r="BQ36" s="69">
        <f t="shared" si="29"/>
        <v>53582.09175</v>
      </c>
      <c r="BR36" s="69">
        <f t="shared" si="30"/>
        <v>49640.084999999999</v>
      </c>
      <c r="BS36" s="69">
        <f t="shared" si="31"/>
        <v>24859.86075</v>
      </c>
      <c r="BT36" s="69">
        <f t="shared" si="32"/>
        <v>52657.423500000004</v>
      </c>
      <c r="BU36" s="69">
        <f t="shared" si="33"/>
        <v>127157.36924999999</v>
      </c>
      <c r="BV36" s="73">
        <f t="shared" si="34"/>
        <v>1525888.4309999999</v>
      </c>
      <c r="BW36" s="54" t="s">
        <v>228</v>
      </c>
      <c r="BX36" s="108"/>
    </row>
    <row r="37" spans="1:76" s="74" customFormat="1" ht="14.25" customHeight="1" x14ac:dyDescent="0.3">
      <c r="A37" s="101">
        <v>14</v>
      </c>
      <c r="B37" s="81" t="s">
        <v>77</v>
      </c>
      <c r="C37" s="81" t="s">
        <v>78</v>
      </c>
      <c r="D37" s="67" t="s">
        <v>61</v>
      </c>
      <c r="E37" s="119" t="s">
        <v>151</v>
      </c>
      <c r="F37" s="75">
        <v>78</v>
      </c>
      <c r="G37" s="76">
        <v>43304</v>
      </c>
      <c r="H37" s="76">
        <v>45130</v>
      </c>
      <c r="I37" s="75" t="s">
        <v>167</v>
      </c>
      <c r="J37" s="67" t="s">
        <v>349</v>
      </c>
      <c r="K37" s="67" t="s">
        <v>64</v>
      </c>
      <c r="L37" s="105">
        <v>28.11</v>
      </c>
      <c r="M37" s="67">
        <v>5.41</v>
      </c>
      <c r="N37" s="68">
        <v>17697</v>
      </c>
      <c r="O37" s="69">
        <f t="shared" ref="O37" si="60">N37*M37</f>
        <v>95740.77</v>
      </c>
      <c r="P37" s="67"/>
      <c r="Q37" s="67"/>
      <c r="R37" s="67"/>
      <c r="S37" s="67"/>
      <c r="T37" s="67">
        <v>4</v>
      </c>
      <c r="U37" s="67"/>
      <c r="V37" s="67">
        <f t="shared" ref="V37" si="61">SUM(P37+S37)</f>
        <v>0</v>
      </c>
      <c r="W37" s="67">
        <f t="shared" ref="W37" si="62">SUM(Q37+T37)</f>
        <v>4</v>
      </c>
      <c r="X37" s="67">
        <f t="shared" ref="X37" si="63">SUM(R37+U37)</f>
        <v>0</v>
      </c>
      <c r="Y37" s="69">
        <f t="shared" si="5"/>
        <v>0</v>
      </c>
      <c r="Z37" s="69">
        <f t="shared" si="6"/>
        <v>0</v>
      </c>
      <c r="AA37" s="69">
        <f t="shared" si="7"/>
        <v>0</v>
      </c>
      <c r="AB37" s="69">
        <f t="shared" si="8"/>
        <v>0</v>
      </c>
      <c r="AC37" s="69">
        <f t="shared" si="9"/>
        <v>23935.192500000001</v>
      </c>
      <c r="AD37" s="69">
        <f t="shared" si="10"/>
        <v>0</v>
      </c>
      <c r="AE37" s="69">
        <f t="shared" ref="AE37" si="64">SUM(Y37:AD37)</f>
        <v>23935.192500000001</v>
      </c>
      <c r="AF37" s="69">
        <f t="shared" ref="AF37" si="65">AE37*50%</f>
        <v>11967.596250000001</v>
      </c>
      <c r="AG37" s="69"/>
      <c r="AH37" s="69">
        <f t="shared" si="13"/>
        <v>884.85</v>
      </c>
      <c r="AI37" s="69">
        <f t="shared" ref="AI37" si="66">AH37+AG37+AF37+AE37</f>
        <v>36787.638749999998</v>
      </c>
      <c r="AJ37" s="106"/>
      <c r="AK37" s="71">
        <f t="shared" si="15"/>
        <v>0</v>
      </c>
      <c r="AL37" s="106"/>
      <c r="AM37" s="71">
        <f t="shared" si="16"/>
        <v>0</v>
      </c>
      <c r="AN37" s="71">
        <f t="shared" ref="AN37" si="67">AJ37+AL37</f>
        <v>0</v>
      </c>
      <c r="AO37" s="71">
        <f t="shared" ref="AO37" si="68">AK37+AM37</f>
        <v>0</v>
      </c>
      <c r="AP37" s="106">
        <v>1.5</v>
      </c>
      <c r="AQ37" s="71">
        <f t="shared" si="18"/>
        <v>829.546875</v>
      </c>
      <c r="AR37" s="71"/>
      <c r="AS37" s="71">
        <f t="shared" si="19"/>
        <v>0</v>
      </c>
      <c r="AT37" s="70">
        <f t="shared" ref="AT37" si="69">AP37+AR37</f>
        <v>1.5</v>
      </c>
      <c r="AU37" s="71">
        <f t="shared" ref="AU37" si="70">AQ37+AS37</f>
        <v>829.546875</v>
      </c>
      <c r="AV37" s="70">
        <f t="shared" ref="AV37" si="71">AN37+AT37</f>
        <v>1.5</v>
      </c>
      <c r="AW37" s="71">
        <f t="shared" ref="AW37" si="72">AO37+AU37</f>
        <v>829.546875</v>
      </c>
      <c r="AX37" s="107"/>
      <c r="AY37" s="107"/>
      <c r="AZ37" s="107"/>
      <c r="BA37" s="107"/>
      <c r="BB37" s="71">
        <f>SUM(N37*AY37)*50%+(N37*AZ37)*60%+(N37*BA37)*60%</f>
        <v>0</v>
      </c>
      <c r="BC37" s="67"/>
      <c r="BD37" s="67"/>
      <c r="BE37" s="67"/>
      <c r="BF37" s="69">
        <f t="shared" si="24"/>
        <v>0</v>
      </c>
      <c r="BG37" s="69">
        <f t="shared" ref="BG37" si="73">V37+W37+X37</f>
        <v>4</v>
      </c>
      <c r="BH37" s="69">
        <f t="shared" ref="BH37" si="74">(AE37+AF37)*30%</f>
        <v>10770.836625</v>
      </c>
      <c r="BI37" s="69"/>
      <c r="BJ37" s="69">
        <f t="shared" si="27"/>
        <v>0</v>
      </c>
      <c r="BK37" s="69">
        <f t="shared" ref="BK37" si="75">V37+W37+X37</f>
        <v>4</v>
      </c>
      <c r="BL37" s="69">
        <f>(AE37+AF37)*40%</f>
        <v>14361.1155</v>
      </c>
      <c r="BM37" s="69"/>
      <c r="BN37" s="69"/>
      <c r="BO37" s="69"/>
      <c r="BP37" s="72">
        <f t="shared" si="37"/>
        <v>0</v>
      </c>
      <c r="BQ37" s="69">
        <f t="shared" si="29"/>
        <v>25961.499</v>
      </c>
      <c r="BR37" s="69">
        <f t="shared" ref="BR37" si="76">AE37+AG37+AH37+BF37+BP37</f>
        <v>24820.0425</v>
      </c>
      <c r="BS37" s="69">
        <f t="shared" ref="BS37" si="77">AW37+BB37+BH37+BJ37</f>
        <v>11600.3835</v>
      </c>
      <c r="BT37" s="69">
        <f t="shared" ref="BT37" si="78">AF37+BL37</f>
        <v>26328.711750000002</v>
      </c>
      <c r="BU37" s="69">
        <f t="shared" ref="BU37" si="79">SUM(AI37+BQ37)</f>
        <v>62749.137749999994</v>
      </c>
      <c r="BV37" s="73">
        <f t="shared" ref="BV37" si="80">BU37*12</f>
        <v>752989.65299999993</v>
      </c>
      <c r="BW37" s="54" t="s">
        <v>228</v>
      </c>
      <c r="BX37" s="108"/>
    </row>
    <row r="38" spans="1:76" s="139" customFormat="1" ht="14.25" customHeight="1" x14ac:dyDescent="0.3">
      <c r="A38" s="66">
        <v>15</v>
      </c>
      <c r="B38" s="102" t="s">
        <v>377</v>
      </c>
      <c r="C38" s="81" t="s">
        <v>241</v>
      </c>
      <c r="D38" s="46" t="s">
        <v>61</v>
      </c>
      <c r="E38" s="102" t="s">
        <v>378</v>
      </c>
      <c r="F38" s="135"/>
      <c r="G38" s="103"/>
      <c r="H38" s="103"/>
      <c r="I38" s="135"/>
      <c r="J38" s="46" t="s">
        <v>65</v>
      </c>
      <c r="K38" s="46" t="s">
        <v>62</v>
      </c>
      <c r="L38" s="77">
        <v>0</v>
      </c>
      <c r="M38" s="46">
        <v>4.0999999999999996</v>
      </c>
      <c r="N38" s="102">
        <v>17697</v>
      </c>
      <c r="O38" s="72">
        <f t="shared" si="1"/>
        <v>72557.7</v>
      </c>
      <c r="P38" s="46"/>
      <c r="Q38" s="46">
        <v>2</v>
      </c>
      <c r="R38" s="46"/>
      <c r="S38" s="46"/>
      <c r="T38" s="46">
        <v>11</v>
      </c>
      <c r="U38" s="46"/>
      <c r="V38" s="46">
        <f t="shared" si="2"/>
        <v>0</v>
      </c>
      <c r="W38" s="46">
        <f t="shared" si="3"/>
        <v>13</v>
      </c>
      <c r="X38" s="46">
        <f t="shared" si="4"/>
        <v>0</v>
      </c>
      <c r="Y38" s="72">
        <f t="shared" si="5"/>
        <v>0</v>
      </c>
      <c r="Z38" s="72">
        <f t="shared" si="6"/>
        <v>9069.7124999999996</v>
      </c>
      <c r="AA38" s="72">
        <f t="shared" si="7"/>
        <v>0</v>
      </c>
      <c r="AB38" s="72">
        <f t="shared" si="8"/>
        <v>0</v>
      </c>
      <c r="AC38" s="72">
        <f t="shared" si="9"/>
        <v>49883.418749999997</v>
      </c>
      <c r="AD38" s="72">
        <f t="shared" si="10"/>
        <v>0</v>
      </c>
      <c r="AE38" s="72">
        <f t="shared" si="11"/>
        <v>58953.131249999999</v>
      </c>
      <c r="AF38" s="72">
        <f t="shared" si="12"/>
        <v>29476.565624999999</v>
      </c>
      <c r="AG38" s="72">
        <f t="shared" ref="AG38:AG59" si="81">(AE38+AF38)*10%</f>
        <v>8842.9696874999991</v>
      </c>
      <c r="AH38" s="69">
        <f t="shared" si="13"/>
        <v>2433.3375000000001</v>
      </c>
      <c r="AI38" s="72">
        <f t="shared" si="14"/>
        <v>99706.004062499997</v>
      </c>
      <c r="AJ38" s="78"/>
      <c r="AK38" s="136">
        <f t="shared" si="15"/>
        <v>0</v>
      </c>
      <c r="AL38" s="78"/>
      <c r="AM38" s="136">
        <f t="shared" si="16"/>
        <v>0</v>
      </c>
      <c r="AN38" s="136">
        <f t="shared" si="59"/>
        <v>0</v>
      </c>
      <c r="AO38" s="136">
        <f t="shared" si="35"/>
        <v>0</v>
      </c>
      <c r="AP38" s="78"/>
      <c r="AQ38" s="136">
        <f t="shared" si="18"/>
        <v>0</v>
      </c>
      <c r="AR38" s="136"/>
      <c r="AS38" s="136">
        <f t="shared" si="19"/>
        <v>0</v>
      </c>
      <c r="AT38" s="137">
        <f t="shared" si="20"/>
        <v>0</v>
      </c>
      <c r="AU38" s="136">
        <f t="shared" si="21"/>
        <v>0</v>
      </c>
      <c r="AV38" s="137">
        <f t="shared" si="22"/>
        <v>0</v>
      </c>
      <c r="AW38" s="136">
        <f t="shared" si="23"/>
        <v>0</v>
      </c>
      <c r="AX38" s="79"/>
      <c r="AY38" s="80"/>
      <c r="AZ38" s="80"/>
      <c r="BA38" s="80"/>
      <c r="BB38" s="136">
        <f>SUM(N38*AY38)*50%+(N38*AZ38)*60%+(N38*BA38)*60%</f>
        <v>0</v>
      </c>
      <c r="BC38" s="46"/>
      <c r="BD38" s="46"/>
      <c r="BE38" s="46"/>
      <c r="BF38" s="72">
        <f t="shared" si="24"/>
        <v>0</v>
      </c>
      <c r="BG38" s="72">
        <f t="shared" si="25"/>
        <v>13</v>
      </c>
      <c r="BH38" s="72">
        <f t="shared" si="26"/>
        <v>26528.909062499999</v>
      </c>
      <c r="BI38" s="72"/>
      <c r="BJ38" s="72">
        <f t="shared" si="27"/>
        <v>0</v>
      </c>
      <c r="BK38" s="72"/>
      <c r="BL38" s="72"/>
      <c r="BM38" s="72"/>
      <c r="BN38" s="72"/>
      <c r="BO38" s="72"/>
      <c r="BP38" s="72">
        <f t="shared" si="37"/>
        <v>0</v>
      </c>
      <c r="BQ38" s="69">
        <f t="shared" si="29"/>
        <v>26528.909062499999</v>
      </c>
      <c r="BR38" s="72">
        <f t="shared" si="30"/>
        <v>70229.438437499994</v>
      </c>
      <c r="BS38" s="72">
        <f t="shared" si="31"/>
        <v>26528.909062499999</v>
      </c>
      <c r="BT38" s="72">
        <f t="shared" si="32"/>
        <v>29476.565624999999</v>
      </c>
      <c r="BU38" s="72">
        <f t="shared" si="33"/>
        <v>126234.91312499999</v>
      </c>
      <c r="BV38" s="138">
        <f t="shared" si="34"/>
        <v>1514818.9575</v>
      </c>
      <c r="BW38" s="139" t="s">
        <v>231</v>
      </c>
    </row>
    <row r="39" spans="1:76" s="74" customFormat="1" ht="14.25" customHeight="1" x14ac:dyDescent="0.3">
      <c r="A39" s="101">
        <v>16</v>
      </c>
      <c r="B39" s="104" t="s">
        <v>264</v>
      </c>
      <c r="C39" s="104" t="s">
        <v>356</v>
      </c>
      <c r="D39" s="67" t="s">
        <v>61</v>
      </c>
      <c r="E39" s="197" t="s">
        <v>267</v>
      </c>
      <c r="F39" s="75">
        <v>89</v>
      </c>
      <c r="G39" s="76">
        <v>43453</v>
      </c>
      <c r="H39" s="76">
        <v>45279</v>
      </c>
      <c r="I39" s="75" t="s">
        <v>170</v>
      </c>
      <c r="J39" s="67" t="s">
        <v>348</v>
      </c>
      <c r="K39" s="67" t="s">
        <v>72</v>
      </c>
      <c r="L39" s="105">
        <v>17.11</v>
      </c>
      <c r="M39" s="67">
        <v>5.03</v>
      </c>
      <c r="N39" s="68">
        <v>17697</v>
      </c>
      <c r="O39" s="69">
        <f t="shared" si="1"/>
        <v>89015.91</v>
      </c>
      <c r="P39" s="67"/>
      <c r="Q39" s="67"/>
      <c r="R39" s="67"/>
      <c r="S39" s="67">
        <v>15</v>
      </c>
      <c r="T39" s="67"/>
      <c r="U39" s="67"/>
      <c r="V39" s="67">
        <f t="shared" si="2"/>
        <v>15</v>
      </c>
      <c r="W39" s="67">
        <f t="shared" si="3"/>
        <v>0</v>
      </c>
      <c r="X39" s="67">
        <f t="shared" si="4"/>
        <v>0</v>
      </c>
      <c r="Y39" s="69">
        <f t="shared" si="5"/>
        <v>0</v>
      </c>
      <c r="Z39" s="69">
        <f t="shared" si="6"/>
        <v>0</v>
      </c>
      <c r="AA39" s="69">
        <f t="shared" si="7"/>
        <v>0</v>
      </c>
      <c r="AB39" s="69">
        <f t="shared" si="8"/>
        <v>83452.415625000009</v>
      </c>
      <c r="AC39" s="69">
        <f t="shared" si="9"/>
        <v>0</v>
      </c>
      <c r="AD39" s="69">
        <f t="shared" si="10"/>
        <v>0</v>
      </c>
      <c r="AE39" s="69">
        <f t="shared" si="11"/>
        <v>83452.415625000009</v>
      </c>
      <c r="AF39" s="69">
        <f t="shared" si="12"/>
        <v>41726.207812500004</v>
      </c>
      <c r="AG39" s="69">
        <f t="shared" si="81"/>
        <v>12517.862343750001</v>
      </c>
      <c r="AH39" s="69">
        <f t="shared" si="13"/>
        <v>3318.1875</v>
      </c>
      <c r="AI39" s="69">
        <f t="shared" si="14"/>
        <v>141014.67328125</v>
      </c>
      <c r="AJ39" s="106">
        <v>7</v>
      </c>
      <c r="AK39" s="71">
        <f t="shared" si="15"/>
        <v>3096.9750000000004</v>
      </c>
      <c r="AL39" s="106"/>
      <c r="AM39" s="71">
        <f t="shared" si="16"/>
        <v>0</v>
      </c>
      <c r="AN39" s="71">
        <f t="shared" si="59"/>
        <v>7</v>
      </c>
      <c r="AO39" s="71">
        <f t="shared" si="35"/>
        <v>3096.9750000000004</v>
      </c>
      <c r="AP39" s="106"/>
      <c r="AQ39" s="71">
        <f t="shared" si="18"/>
        <v>0</v>
      </c>
      <c r="AR39" s="71"/>
      <c r="AS39" s="71">
        <f t="shared" si="19"/>
        <v>0</v>
      </c>
      <c r="AT39" s="70">
        <f t="shared" si="20"/>
        <v>0</v>
      </c>
      <c r="AU39" s="71">
        <f t="shared" si="21"/>
        <v>0</v>
      </c>
      <c r="AV39" s="70">
        <f t="shared" si="22"/>
        <v>7</v>
      </c>
      <c r="AW39" s="71">
        <f t="shared" si="23"/>
        <v>3096.9750000000004</v>
      </c>
      <c r="AX39" s="107" t="s">
        <v>294</v>
      </c>
      <c r="AY39" s="107">
        <v>0.5</v>
      </c>
      <c r="AZ39" s="107"/>
      <c r="BA39" s="107"/>
      <c r="BB39" s="71">
        <f>17697*50%</f>
        <v>8848.5</v>
      </c>
      <c r="BC39" s="67"/>
      <c r="BD39" s="67"/>
      <c r="BE39" s="67"/>
      <c r="BF39" s="69">
        <f t="shared" si="24"/>
        <v>0</v>
      </c>
      <c r="BG39" s="69">
        <f t="shared" si="25"/>
        <v>15</v>
      </c>
      <c r="BH39" s="69">
        <f t="shared" si="26"/>
        <v>37553.587031249997</v>
      </c>
      <c r="BI39" s="69"/>
      <c r="BJ39" s="69"/>
      <c r="BK39" s="69">
        <f>V39+W39+X39</f>
        <v>15</v>
      </c>
      <c r="BL39" s="69">
        <f>(AE39+AF39)*35%</f>
        <v>43812.518203125001</v>
      </c>
      <c r="BM39" s="69"/>
      <c r="BN39" s="69"/>
      <c r="BO39" s="69"/>
      <c r="BP39" s="72">
        <f t="shared" si="37"/>
        <v>0</v>
      </c>
      <c r="BQ39" s="69">
        <f t="shared" si="29"/>
        <v>93311.580234374997</v>
      </c>
      <c r="BR39" s="69">
        <f t="shared" si="30"/>
        <v>99288.465468750015</v>
      </c>
      <c r="BS39" s="69">
        <f t="shared" si="31"/>
        <v>49499.062031249996</v>
      </c>
      <c r="BT39" s="69">
        <f t="shared" si="32"/>
        <v>85538.726015624998</v>
      </c>
      <c r="BU39" s="69">
        <f t="shared" si="33"/>
        <v>234326.25351562499</v>
      </c>
      <c r="BV39" s="73">
        <f t="shared" si="34"/>
        <v>2811915.0421874998</v>
      </c>
      <c r="BW39" s="54" t="s">
        <v>231</v>
      </c>
    </row>
    <row r="40" spans="1:76" s="74" customFormat="1" ht="14.25" customHeight="1" x14ac:dyDescent="0.3">
      <c r="A40" s="66">
        <v>17</v>
      </c>
      <c r="B40" s="68" t="s">
        <v>249</v>
      </c>
      <c r="C40" s="104" t="s">
        <v>251</v>
      </c>
      <c r="D40" s="67" t="s">
        <v>61</v>
      </c>
      <c r="E40" s="119" t="s">
        <v>250</v>
      </c>
      <c r="F40" s="75"/>
      <c r="G40" s="76"/>
      <c r="H40" s="76"/>
      <c r="I40" s="75"/>
      <c r="J40" s="67" t="s">
        <v>65</v>
      </c>
      <c r="K40" s="67" t="s">
        <v>62</v>
      </c>
      <c r="L40" s="105">
        <v>9</v>
      </c>
      <c r="M40" s="67">
        <v>4.33</v>
      </c>
      <c r="N40" s="68">
        <v>17697</v>
      </c>
      <c r="O40" s="69">
        <f t="shared" si="1"/>
        <v>76628.009999999995</v>
      </c>
      <c r="P40" s="67"/>
      <c r="Q40" s="67"/>
      <c r="R40" s="67"/>
      <c r="S40" s="67"/>
      <c r="T40" s="67">
        <v>11</v>
      </c>
      <c r="U40" s="67">
        <v>5</v>
      </c>
      <c r="V40" s="67">
        <f t="shared" si="2"/>
        <v>0</v>
      </c>
      <c r="W40" s="67">
        <f t="shared" si="3"/>
        <v>11</v>
      </c>
      <c r="X40" s="67">
        <f t="shared" si="4"/>
        <v>5</v>
      </c>
      <c r="Y40" s="69">
        <f t="shared" si="5"/>
        <v>0</v>
      </c>
      <c r="Z40" s="69">
        <f t="shared" si="6"/>
        <v>0</v>
      </c>
      <c r="AA40" s="69">
        <f t="shared" si="7"/>
        <v>0</v>
      </c>
      <c r="AB40" s="69">
        <f t="shared" si="8"/>
        <v>0</v>
      </c>
      <c r="AC40" s="69">
        <f t="shared" si="9"/>
        <v>52681.756874999999</v>
      </c>
      <c r="AD40" s="69">
        <f t="shared" si="10"/>
        <v>23946.253124999999</v>
      </c>
      <c r="AE40" s="69">
        <f t="shared" si="11"/>
        <v>76628.009999999995</v>
      </c>
      <c r="AF40" s="69">
        <f t="shared" si="12"/>
        <v>38314.004999999997</v>
      </c>
      <c r="AG40" s="69">
        <f t="shared" si="81"/>
        <v>11494.201499999999</v>
      </c>
      <c r="AH40" s="69">
        <f t="shared" si="13"/>
        <v>3539.4</v>
      </c>
      <c r="AI40" s="69">
        <f t="shared" si="14"/>
        <v>129975.61649999999</v>
      </c>
      <c r="AJ40" s="106"/>
      <c r="AK40" s="71">
        <f t="shared" si="15"/>
        <v>0</v>
      </c>
      <c r="AL40" s="106"/>
      <c r="AM40" s="71">
        <f t="shared" si="16"/>
        <v>0</v>
      </c>
      <c r="AN40" s="71">
        <f t="shared" si="59"/>
        <v>0</v>
      </c>
      <c r="AO40" s="71">
        <f t="shared" si="35"/>
        <v>0</v>
      </c>
      <c r="AP40" s="106"/>
      <c r="AQ40" s="71">
        <f t="shared" si="18"/>
        <v>0</v>
      </c>
      <c r="AR40" s="71">
        <v>9.5</v>
      </c>
      <c r="AS40" s="71">
        <f t="shared" si="19"/>
        <v>4203.0375000000004</v>
      </c>
      <c r="AT40" s="70">
        <f t="shared" si="20"/>
        <v>9.5</v>
      </c>
      <c r="AU40" s="71">
        <f t="shared" si="21"/>
        <v>4203.0375000000004</v>
      </c>
      <c r="AV40" s="70">
        <f t="shared" si="22"/>
        <v>9.5</v>
      </c>
      <c r="AW40" s="71">
        <f t="shared" si="23"/>
        <v>4203.0375000000004</v>
      </c>
      <c r="AX40" s="107" t="s">
        <v>293</v>
      </c>
      <c r="AY40" s="124"/>
      <c r="AZ40" s="124">
        <v>0.5</v>
      </c>
      <c r="BA40" s="124"/>
      <c r="BB40" s="71">
        <f>17697*60%</f>
        <v>10618.199999999999</v>
      </c>
      <c r="BC40" s="67"/>
      <c r="BD40" s="67"/>
      <c r="BE40" s="67"/>
      <c r="BF40" s="69">
        <f t="shared" si="24"/>
        <v>0</v>
      </c>
      <c r="BG40" s="69">
        <f t="shared" si="25"/>
        <v>16</v>
      </c>
      <c r="BH40" s="69">
        <f t="shared" si="26"/>
        <v>34482.604499999994</v>
      </c>
      <c r="BI40" s="69"/>
      <c r="BJ40" s="69"/>
      <c r="BK40" s="69"/>
      <c r="BL40" s="69"/>
      <c r="BM40" s="69"/>
      <c r="BN40" s="69"/>
      <c r="BO40" s="69"/>
      <c r="BP40" s="72">
        <f t="shared" si="37"/>
        <v>0</v>
      </c>
      <c r="BQ40" s="69">
        <f t="shared" si="29"/>
        <v>49303.84199999999</v>
      </c>
      <c r="BR40" s="69">
        <f t="shared" si="30"/>
        <v>91661.611499999985</v>
      </c>
      <c r="BS40" s="69">
        <f t="shared" si="31"/>
        <v>49303.84199999999</v>
      </c>
      <c r="BT40" s="69">
        <f t="shared" si="32"/>
        <v>38314.004999999997</v>
      </c>
      <c r="BU40" s="69">
        <f t="shared" si="33"/>
        <v>179279.45849999998</v>
      </c>
      <c r="BV40" s="73">
        <f t="shared" si="34"/>
        <v>2151353.5019999999</v>
      </c>
      <c r="BW40" s="54"/>
    </row>
    <row r="41" spans="1:76" s="74" customFormat="1" ht="14.25" customHeight="1" x14ac:dyDescent="0.3">
      <c r="A41" s="101">
        <v>18</v>
      </c>
      <c r="B41" s="68" t="s">
        <v>249</v>
      </c>
      <c r="C41" s="104" t="s">
        <v>89</v>
      </c>
      <c r="D41" s="67" t="s">
        <v>61</v>
      </c>
      <c r="E41" s="68" t="s">
        <v>252</v>
      </c>
      <c r="F41" s="75">
        <v>12</v>
      </c>
      <c r="G41" s="76">
        <v>42875</v>
      </c>
      <c r="H41" s="76">
        <v>44701</v>
      </c>
      <c r="I41" s="75" t="s">
        <v>89</v>
      </c>
      <c r="J41" s="67">
        <v>2</v>
      </c>
      <c r="K41" s="67" t="s">
        <v>68</v>
      </c>
      <c r="L41" s="105">
        <v>9</v>
      </c>
      <c r="M41" s="67">
        <v>4.74</v>
      </c>
      <c r="N41" s="68">
        <v>17697</v>
      </c>
      <c r="O41" s="69">
        <f t="shared" si="1"/>
        <v>83883.78</v>
      </c>
      <c r="P41" s="67"/>
      <c r="Q41" s="67"/>
      <c r="R41" s="67"/>
      <c r="S41" s="67"/>
      <c r="T41" s="67">
        <v>3</v>
      </c>
      <c r="U41" s="67"/>
      <c r="V41" s="67">
        <f t="shared" si="2"/>
        <v>0</v>
      </c>
      <c r="W41" s="67">
        <f t="shared" si="3"/>
        <v>3</v>
      </c>
      <c r="X41" s="67">
        <f t="shared" si="4"/>
        <v>0</v>
      </c>
      <c r="Y41" s="69">
        <f t="shared" si="5"/>
        <v>0</v>
      </c>
      <c r="Z41" s="69">
        <f t="shared" si="6"/>
        <v>0</v>
      </c>
      <c r="AA41" s="69">
        <f t="shared" si="7"/>
        <v>0</v>
      </c>
      <c r="AB41" s="69">
        <f t="shared" si="8"/>
        <v>0</v>
      </c>
      <c r="AC41" s="69">
        <f t="shared" si="9"/>
        <v>15728.20875</v>
      </c>
      <c r="AD41" s="69">
        <f t="shared" si="10"/>
        <v>0</v>
      </c>
      <c r="AE41" s="69">
        <f t="shared" si="11"/>
        <v>15728.20875</v>
      </c>
      <c r="AF41" s="69">
        <f t="shared" si="12"/>
        <v>7864.1043749999999</v>
      </c>
      <c r="AG41" s="69">
        <f t="shared" si="81"/>
        <v>2359.2313125000001</v>
      </c>
      <c r="AH41" s="69">
        <f t="shared" si="13"/>
        <v>663.63750000000005</v>
      </c>
      <c r="AI41" s="69">
        <f t="shared" si="14"/>
        <v>26615.181937499998</v>
      </c>
      <c r="AJ41" s="106"/>
      <c r="AK41" s="71">
        <f t="shared" si="15"/>
        <v>0</v>
      </c>
      <c r="AL41" s="106"/>
      <c r="AM41" s="71">
        <f t="shared" si="16"/>
        <v>0</v>
      </c>
      <c r="AN41" s="71">
        <f t="shared" si="59"/>
        <v>0</v>
      </c>
      <c r="AO41" s="71">
        <f t="shared" si="35"/>
        <v>0</v>
      </c>
      <c r="AP41" s="106"/>
      <c r="AQ41" s="71">
        <f t="shared" si="18"/>
        <v>0</v>
      </c>
      <c r="AR41" s="71">
        <v>2</v>
      </c>
      <c r="AS41" s="71">
        <f t="shared" si="19"/>
        <v>884.85</v>
      </c>
      <c r="AT41" s="70">
        <f t="shared" si="20"/>
        <v>2</v>
      </c>
      <c r="AU41" s="71">
        <f t="shared" si="21"/>
        <v>884.85</v>
      </c>
      <c r="AV41" s="70">
        <f t="shared" si="22"/>
        <v>2</v>
      </c>
      <c r="AW41" s="71">
        <f t="shared" si="23"/>
        <v>884.85</v>
      </c>
      <c r="AX41" s="107"/>
      <c r="AY41" s="124"/>
      <c r="AZ41" s="124"/>
      <c r="BA41" s="124"/>
      <c r="BB41" s="71">
        <f>SUM(N41*AY41)*50%+(N41*AZ41)*60%+(N41*BA41)*60%</f>
        <v>0</v>
      </c>
      <c r="BC41" s="67"/>
      <c r="BD41" s="67"/>
      <c r="BE41" s="67"/>
      <c r="BF41" s="69">
        <f t="shared" si="24"/>
        <v>0</v>
      </c>
      <c r="BG41" s="69">
        <f t="shared" si="25"/>
        <v>3</v>
      </c>
      <c r="BH41" s="69">
        <f t="shared" si="26"/>
        <v>7077.6939375000002</v>
      </c>
      <c r="BI41" s="69"/>
      <c r="BJ41" s="69">
        <v>17697</v>
      </c>
      <c r="BK41" s="69"/>
      <c r="BL41" s="69"/>
      <c r="BM41" s="69"/>
      <c r="BN41" s="69"/>
      <c r="BO41" s="69"/>
      <c r="BP41" s="72">
        <f t="shared" si="37"/>
        <v>0</v>
      </c>
      <c r="BQ41" s="69">
        <f t="shared" si="29"/>
        <v>25659.543937499999</v>
      </c>
      <c r="BR41" s="69">
        <f t="shared" si="30"/>
        <v>18751.077562499999</v>
      </c>
      <c r="BS41" s="69">
        <f t="shared" si="31"/>
        <v>25659.543937499999</v>
      </c>
      <c r="BT41" s="69">
        <f t="shared" si="32"/>
        <v>7864.1043749999999</v>
      </c>
      <c r="BU41" s="69">
        <f t="shared" si="33"/>
        <v>52274.725874999996</v>
      </c>
      <c r="BV41" s="73">
        <f t="shared" si="34"/>
        <v>627296.71049999993</v>
      </c>
      <c r="BW41" s="54" t="s">
        <v>275</v>
      </c>
    </row>
    <row r="42" spans="1:76" s="74" customFormat="1" ht="14.25" customHeight="1" x14ac:dyDescent="0.3">
      <c r="A42" s="66">
        <v>19</v>
      </c>
      <c r="B42" s="68" t="s">
        <v>304</v>
      </c>
      <c r="C42" s="104" t="s">
        <v>303</v>
      </c>
      <c r="D42" s="67" t="s">
        <v>61</v>
      </c>
      <c r="E42" s="68" t="s">
        <v>326</v>
      </c>
      <c r="F42" s="75">
        <v>117</v>
      </c>
      <c r="G42" s="76">
        <v>44365</v>
      </c>
      <c r="H42" s="76">
        <v>46191</v>
      </c>
      <c r="I42" s="75" t="s">
        <v>168</v>
      </c>
      <c r="J42" s="67" t="s">
        <v>350</v>
      </c>
      <c r="K42" s="67" t="s">
        <v>68</v>
      </c>
      <c r="L42" s="105">
        <v>11.09</v>
      </c>
      <c r="M42" s="67">
        <v>4.8099999999999996</v>
      </c>
      <c r="N42" s="68">
        <v>17697</v>
      </c>
      <c r="O42" s="69">
        <f t="shared" si="1"/>
        <v>85122.569999999992</v>
      </c>
      <c r="P42" s="67">
        <v>4</v>
      </c>
      <c r="Q42" s="67">
        <v>7</v>
      </c>
      <c r="R42" s="67">
        <v>3</v>
      </c>
      <c r="S42" s="67">
        <v>5</v>
      </c>
      <c r="T42" s="67"/>
      <c r="U42" s="67"/>
      <c r="V42" s="67">
        <f t="shared" si="2"/>
        <v>9</v>
      </c>
      <c r="W42" s="67">
        <f t="shared" si="3"/>
        <v>7</v>
      </c>
      <c r="X42" s="67">
        <f t="shared" si="4"/>
        <v>3</v>
      </c>
      <c r="Y42" s="69">
        <f t="shared" si="5"/>
        <v>21280.642499999998</v>
      </c>
      <c r="Z42" s="69">
        <f t="shared" si="6"/>
        <v>37241.124374999999</v>
      </c>
      <c r="AA42" s="69">
        <f t="shared" si="7"/>
        <v>15960.481874999998</v>
      </c>
      <c r="AB42" s="69">
        <f t="shared" si="8"/>
        <v>26600.803124999999</v>
      </c>
      <c r="AC42" s="69">
        <f t="shared" si="9"/>
        <v>0</v>
      </c>
      <c r="AD42" s="69">
        <f t="shared" si="10"/>
        <v>0</v>
      </c>
      <c r="AE42" s="69">
        <f t="shared" si="11"/>
        <v>101083.051875</v>
      </c>
      <c r="AF42" s="69">
        <f t="shared" si="12"/>
        <v>50541.525937500002</v>
      </c>
      <c r="AG42" s="69">
        <f t="shared" si="81"/>
        <v>15162.457781250001</v>
      </c>
      <c r="AH42" s="69">
        <f t="shared" si="13"/>
        <v>1106.0625</v>
      </c>
      <c r="AI42" s="69">
        <f t="shared" si="14"/>
        <v>167893.09809375001</v>
      </c>
      <c r="AJ42" s="106"/>
      <c r="AK42" s="71">
        <f t="shared" si="15"/>
        <v>0</v>
      </c>
      <c r="AL42" s="106">
        <v>9</v>
      </c>
      <c r="AM42" s="71">
        <f t="shared" si="16"/>
        <v>4977.28125</v>
      </c>
      <c r="AN42" s="71">
        <f t="shared" si="59"/>
        <v>9</v>
      </c>
      <c r="AO42" s="71">
        <f t="shared" si="35"/>
        <v>4977.28125</v>
      </c>
      <c r="AP42" s="106">
        <v>10</v>
      </c>
      <c r="AQ42" s="71">
        <f t="shared" si="18"/>
        <v>5530.3125</v>
      </c>
      <c r="AR42" s="71"/>
      <c r="AS42" s="71">
        <f t="shared" si="19"/>
        <v>0</v>
      </c>
      <c r="AT42" s="70">
        <f t="shared" si="20"/>
        <v>10</v>
      </c>
      <c r="AU42" s="71">
        <f t="shared" si="21"/>
        <v>5530.3125</v>
      </c>
      <c r="AV42" s="70">
        <f t="shared" si="22"/>
        <v>19</v>
      </c>
      <c r="AW42" s="71">
        <f t="shared" si="23"/>
        <v>10507.59375</v>
      </c>
      <c r="AX42" s="107"/>
      <c r="AY42" s="124"/>
      <c r="AZ42" s="124"/>
      <c r="BA42" s="124"/>
      <c r="BB42" s="71">
        <f>SUM(N42*AY42)*50%+(N42*AZ42)*60%+(N42*BA42)*60%</f>
        <v>0</v>
      </c>
      <c r="BC42" s="67"/>
      <c r="BD42" s="67"/>
      <c r="BE42" s="67"/>
      <c r="BF42" s="69">
        <f t="shared" si="24"/>
        <v>0</v>
      </c>
      <c r="BG42" s="69">
        <f t="shared" si="25"/>
        <v>19</v>
      </c>
      <c r="BH42" s="69">
        <f t="shared" si="26"/>
        <v>45487.373343749998</v>
      </c>
      <c r="BI42" s="69"/>
      <c r="BJ42" s="69">
        <f>(O42/18*BI42)*30%</f>
        <v>0</v>
      </c>
      <c r="BK42" s="69">
        <f>V42+W42+X42</f>
        <v>19</v>
      </c>
      <c r="BL42" s="69">
        <f>(AE42+AF42)*30%</f>
        <v>45487.373343749998</v>
      </c>
      <c r="BM42" s="69"/>
      <c r="BN42" s="69"/>
      <c r="BO42" s="69"/>
      <c r="BP42" s="72">
        <f t="shared" si="37"/>
        <v>0</v>
      </c>
      <c r="BQ42" s="69">
        <f t="shared" si="29"/>
        <v>101482.3404375</v>
      </c>
      <c r="BR42" s="69">
        <f t="shared" si="30"/>
        <v>117351.57215625001</v>
      </c>
      <c r="BS42" s="69">
        <f t="shared" si="31"/>
        <v>55994.967093749998</v>
      </c>
      <c r="BT42" s="69">
        <f t="shared" si="32"/>
        <v>96028.899281249993</v>
      </c>
      <c r="BU42" s="69">
        <f t="shared" si="33"/>
        <v>269375.43853124999</v>
      </c>
      <c r="BV42" s="73">
        <f t="shared" si="34"/>
        <v>3232505.2623749999</v>
      </c>
      <c r="BW42" s="74" t="s">
        <v>232</v>
      </c>
    </row>
    <row r="43" spans="1:76" s="74" customFormat="1" ht="14.25" customHeight="1" x14ac:dyDescent="0.3">
      <c r="A43" s="101">
        <v>20</v>
      </c>
      <c r="B43" s="68" t="s">
        <v>338</v>
      </c>
      <c r="C43" s="120" t="s">
        <v>270</v>
      </c>
      <c r="D43" s="67" t="s">
        <v>61</v>
      </c>
      <c r="E43" s="119" t="s">
        <v>248</v>
      </c>
      <c r="F43" s="133">
        <v>107</v>
      </c>
      <c r="G43" s="134">
        <v>44071</v>
      </c>
      <c r="H43" s="134">
        <v>45897</v>
      </c>
      <c r="I43" s="75" t="s">
        <v>270</v>
      </c>
      <c r="J43" s="67" t="s">
        <v>350</v>
      </c>
      <c r="K43" s="67" t="s">
        <v>68</v>
      </c>
      <c r="L43" s="105">
        <v>9</v>
      </c>
      <c r="M43" s="67">
        <v>4.74</v>
      </c>
      <c r="N43" s="68">
        <v>17697</v>
      </c>
      <c r="O43" s="69">
        <f t="shared" si="1"/>
        <v>83883.78</v>
      </c>
      <c r="P43" s="67">
        <v>2</v>
      </c>
      <c r="Q43" s="67">
        <v>4</v>
      </c>
      <c r="R43" s="67"/>
      <c r="S43" s="67"/>
      <c r="T43" s="67"/>
      <c r="U43" s="67"/>
      <c r="V43" s="67">
        <f t="shared" si="2"/>
        <v>2</v>
      </c>
      <c r="W43" s="67">
        <f t="shared" si="3"/>
        <v>4</v>
      </c>
      <c r="X43" s="67">
        <f t="shared" si="4"/>
        <v>0</v>
      </c>
      <c r="Y43" s="69">
        <f t="shared" si="5"/>
        <v>10485.4725</v>
      </c>
      <c r="Z43" s="69">
        <f t="shared" si="6"/>
        <v>20970.945</v>
      </c>
      <c r="AA43" s="69">
        <f t="shared" si="7"/>
        <v>0</v>
      </c>
      <c r="AB43" s="69">
        <f t="shared" si="8"/>
        <v>0</v>
      </c>
      <c r="AC43" s="69">
        <f t="shared" si="9"/>
        <v>0</v>
      </c>
      <c r="AD43" s="69">
        <f t="shared" si="10"/>
        <v>0</v>
      </c>
      <c r="AE43" s="69">
        <f t="shared" si="11"/>
        <v>31456.4175</v>
      </c>
      <c r="AF43" s="69">
        <f t="shared" si="12"/>
        <v>15728.20875</v>
      </c>
      <c r="AG43" s="69"/>
      <c r="AH43" s="69">
        <f t="shared" si="13"/>
        <v>0</v>
      </c>
      <c r="AI43" s="69">
        <f t="shared" si="14"/>
        <v>47184.626250000001</v>
      </c>
      <c r="AJ43" s="106"/>
      <c r="AK43" s="71">
        <f t="shared" si="15"/>
        <v>0</v>
      </c>
      <c r="AL43" s="106"/>
      <c r="AM43" s="71">
        <f t="shared" si="16"/>
        <v>0</v>
      </c>
      <c r="AN43" s="71">
        <f t="shared" si="59"/>
        <v>0</v>
      </c>
      <c r="AO43" s="71">
        <f t="shared" si="35"/>
        <v>0</v>
      </c>
      <c r="AP43" s="106"/>
      <c r="AQ43" s="71">
        <f t="shared" si="18"/>
        <v>0</v>
      </c>
      <c r="AR43" s="71"/>
      <c r="AS43" s="71">
        <f t="shared" si="19"/>
        <v>0</v>
      </c>
      <c r="AT43" s="70">
        <f t="shared" si="20"/>
        <v>0</v>
      </c>
      <c r="AU43" s="71">
        <f t="shared" si="21"/>
        <v>0</v>
      </c>
      <c r="AV43" s="70">
        <f t="shared" si="22"/>
        <v>0</v>
      </c>
      <c r="AW43" s="71">
        <f t="shared" si="23"/>
        <v>0</v>
      </c>
      <c r="AX43" s="107" t="s">
        <v>357</v>
      </c>
      <c r="AY43" s="124"/>
      <c r="AZ43" s="124">
        <v>1</v>
      </c>
      <c r="BA43" s="124"/>
      <c r="BB43" s="71">
        <f>17697*60%</f>
        <v>10618.199999999999</v>
      </c>
      <c r="BC43" s="67"/>
      <c r="BD43" s="67"/>
      <c r="BE43" s="67"/>
      <c r="BF43" s="69">
        <f t="shared" si="24"/>
        <v>0</v>
      </c>
      <c r="BG43" s="69">
        <f t="shared" si="25"/>
        <v>6</v>
      </c>
      <c r="BH43" s="69">
        <f t="shared" si="26"/>
        <v>14155.387875</v>
      </c>
      <c r="BI43" s="69"/>
      <c r="BJ43" s="69"/>
      <c r="BK43" s="69">
        <f>V43+W43+X43</f>
        <v>6</v>
      </c>
      <c r="BL43" s="69">
        <f>(AE43+AF43)*30%</f>
        <v>14155.387875</v>
      </c>
      <c r="BM43" s="69"/>
      <c r="BN43" s="69"/>
      <c r="BO43" s="69"/>
      <c r="BP43" s="72">
        <f t="shared" si="37"/>
        <v>0</v>
      </c>
      <c r="BQ43" s="69">
        <f t="shared" si="29"/>
        <v>38928.975749999998</v>
      </c>
      <c r="BR43" s="69">
        <f t="shared" si="30"/>
        <v>31456.4175</v>
      </c>
      <c r="BS43" s="69">
        <f t="shared" si="31"/>
        <v>24773.587874999997</v>
      </c>
      <c r="BT43" s="69">
        <f t="shared" si="32"/>
        <v>29883.596624999998</v>
      </c>
      <c r="BU43" s="69">
        <f t="shared" si="33"/>
        <v>86113.601999999999</v>
      </c>
      <c r="BV43" s="73">
        <f t="shared" si="34"/>
        <v>1033363.2239999999</v>
      </c>
      <c r="BW43" s="54" t="s">
        <v>232</v>
      </c>
    </row>
    <row r="44" spans="1:76" s="74" customFormat="1" ht="14.25" customHeight="1" x14ac:dyDescent="0.3">
      <c r="A44" s="66">
        <v>21</v>
      </c>
      <c r="B44" s="104" t="s">
        <v>358</v>
      </c>
      <c r="C44" s="104" t="s">
        <v>359</v>
      </c>
      <c r="D44" s="67" t="s">
        <v>86</v>
      </c>
      <c r="E44" s="104" t="s">
        <v>289</v>
      </c>
      <c r="F44" s="75"/>
      <c r="G44" s="76"/>
      <c r="H44" s="76"/>
      <c r="I44" s="75"/>
      <c r="J44" s="67" t="s">
        <v>65</v>
      </c>
      <c r="K44" s="67" t="s">
        <v>83</v>
      </c>
      <c r="L44" s="105">
        <v>6.01</v>
      </c>
      <c r="M44" s="67">
        <v>3.49</v>
      </c>
      <c r="N44" s="68">
        <v>17697</v>
      </c>
      <c r="O44" s="69">
        <f t="shared" si="1"/>
        <v>61762.530000000006</v>
      </c>
      <c r="P44" s="67">
        <v>16</v>
      </c>
      <c r="Q44" s="67"/>
      <c r="R44" s="67"/>
      <c r="S44" s="67"/>
      <c r="T44" s="67"/>
      <c r="U44" s="67"/>
      <c r="V44" s="67">
        <f t="shared" si="2"/>
        <v>16</v>
      </c>
      <c r="W44" s="67">
        <f t="shared" si="3"/>
        <v>0</v>
      </c>
      <c r="X44" s="67">
        <f t="shared" si="4"/>
        <v>0</v>
      </c>
      <c r="Y44" s="69">
        <f t="shared" si="5"/>
        <v>61762.530000000006</v>
      </c>
      <c r="Z44" s="69">
        <f t="shared" si="6"/>
        <v>0</v>
      </c>
      <c r="AA44" s="69">
        <f t="shared" si="7"/>
        <v>0</v>
      </c>
      <c r="AB44" s="69">
        <f t="shared" si="8"/>
        <v>0</v>
      </c>
      <c r="AC44" s="69">
        <f t="shared" si="9"/>
        <v>0</v>
      </c>
      <c r="AD44" s="69">
        <f t="shared" si="10"/>
        <v>0</v>
      </c>
      <c r="AE44" s="69">
        <f t="shared" si="11"/>
        <v>61762.530000000006</v>
      </c>
      <c r="AF44" s="69">
        <f t="shared" si="12"/>
        <v>30881.265000000003</v>
      </c>
      <c r="AG44" s="69">
        <f t="shared" si="81"/>
        <v>9264.3795000000009</v>
      </c>
      <c r="AH44" s="69">
        <f t="shared" si="13"/>
        <v>0</v>
      </c>
      <c r="AI44" s="69">
        <f t="shared" si="14"/>
        <v>101908.17450000001</v>
      </c>
      <c r="AJ44" s="106">
        <v>16</v>
      </c>
      <c r="AK44" s="71">
        <f t="shared" si="15"/>
        <v>7078.8</v>
      </c>
      <c r="AL44" s="106"/>
      <c r="AM44" s="71">
        <f t="shared" si="16"/>
        <v>0</v>
      </c>
      <c r="AN44" s="71">
        <f t="shared" si="59"/>
        <v>16</v>
      </c>
      <c r="AO44" s="71">
        <f t="shared" si="35"/>
        <v>7078.8</v>
      </c>
      <c r="AP44" s="106"/>
      <c r="AQ44" s="71">
        <f t="shared" si="18"/>
        <v>0</v>
      </c>
      <c r="AR44" s="106"/>
      <c r="AS44" s="71">
        <f t="shared" si="19"/>
        <v>0</v>
      </c>
      <c r="AT44" s="70">
        <f t="shared" si="20"/>
        <v>0</v>
      </c>
      <c r="AU44" s="71">
        <f t="shared" si="21"/>
        <v>0</v>
      </c>
      <c r="AV44" s="70">
        <f t="shared" si="22"/>
        <v>16</v>
      </c>
      <c r="AW44" s="71">
        <f t="shared" si="23"/>
        <v>7078.8</v>
      </c>
      <c r="AX44" s="107" t="s">
        <v>181</v>
      </c>
      <c r="AY44" s="124">
        <v>1</v>
      </c>
      <c r="AZ44" s="124"/>
      <c r="BA44" s="124"/>
      <c r="BB44" s="71">
        <f>17697*50%</f>
        <v>8848.5</v>
      </c>
      <c r="BC44" s="67"/>
      <c r="BD44" s="67"/>
      <c r="BE44" s="67"/>
      <c r="BF44" s="69">
        <f t="shared" si="24"/>
        <v>0</v>
      </c>
      <c r="BG44" s="69">
        <f t="shared" si="25"/>
        <v>16</v>
      </c>
      <c r="BH44" s="69">
        <f t="shared" si="26"/>
        <v>27793.138500000005</v>
      </c>
      <c r="BI44" s="69"/>
      <c r="BJ44" s="69">
        <f>(O44/18*BI44)*30%</f>
        <v>0</v>
      </c>
      <c r="BK44" s="69"/>
      <c r="BL44" s="69">
        <v>0</v>
      </c>
      <c r="BM44" s="69"/>
      <c r="BN44" s="69"/>
      <c r="BO44" s="72">
        <v>34</v>
      </c>
      <c r="BP44" s="72">
        <f t="shared" si="37"/>
        <v>15042.875</v>
      </c>
      <c r="BQ44" s="69">
        <f t="shared" si="29"/>
        <v>58763.313500000004</v>
      </c>
      <c r="BR44" s="69">
        <f t="shared" si="30"/>
        <v>86069.784500000009</v>
      </c>
      <c r="BS44" s="69">
        <f t="shared" si="31"/>
        <v>43720.438500000004</v>
      </c>
      <c r="BT44" s="69">
        <f t="shared" si="32"/>
        <v>30881.265000000003</v>
      </c>
      <c r="BU44" s="69">
        <f t="shared" si="33"/>
        <v>160671.48800000001</v>
      </c>
      <c r="BV44" s="73">
        <f t="shared" si="34"/>
        <v>1928057.8560000001</v>
      </c>
      <c r="BW44" s="54" t="s">
        <v>268</v>
      </c>
    </row>
    <row r="45" spans="1:76" s="55" customFormat="1" ht="14.25" customHeight="1" x14ac:dyDescent="0.3">
      <c r="A45" s="101">
        <v>22</v>
      </c>
      <c r="B45" s="68" t="s">
        <v>297</v>
      </c>
      <c r="C45" s="104" t="s">
        <v>360</v>
      </c>
      <c r="D45" s="67" t="s">
        <v>61</v>
      </c>
      <c r="E45" s="82" t="s">
        <v>298</v>
      </c>
      <c r="F45" s="75">
        <v>84</v>
      </c>
      <c r="G45" s="76">
        <v>43308</v>
      </c>
      <c r="H45" s="76">
        <v>45134</v>
      </c>
      <c r="I45" s="75" t="s">
        <v>170</v>
      </c>
      <c r="J45" s="67" t="s">
        <v>350</v>
      </c>
      <c r="K45" s="67" t="s">
        <v>68</v>
      </c>
      <c r="L45" s="105">
        <v>11</v>
      </c>
      <c r="M45" s="67">
        <v>4.8099999999999996</v>
      </c>
      <c r="N45" s="68">
        <v>17697</v>
      </c>
      <c r="O45" s="69">
        <f t="shared" si="1"/>
        <v>85122.569999999992</v>
      </c>
      <c r="P45" s="67"/>
      <c r="Q45" s="67"/>
      <c r="R45" s="67"/>
      <c r="S45" s="67">
        <v>16</v>
      </c>
      <c r="T45" s="67"/>
      <c r="U45" s="67"/>
      <c r="V45" s="67">
        <f t="shared" si="2"/>
        <v>16</v>
      </c>
      <c r="W45" s="67">
        <f t="shared" si="3"/>
        <v>0</v>
      </c>
      <c r="X45" s="67">
        <f t="shared" si="4"/>
        <v>0</v>
      </c>
      <c r="Y45" s="69">
        <f t="shared" si="5"/>
        <v>0</v>
      </c>
      <c r="Z45" s="69">
        <f t="shared" si="6"/>
        <v>0</v>
      </c>
      <c r="AA45" s="69">
        <f t="shared" si="7"/>
        <v>0</v>
      </c>
      <c r="AB45" s="69">
        <f t="shared" si="8"/>
        <v>85122.569999999992</v>
      </c>
      <c r="AC45" s="69">
        <f t="shared" si="9"/>
        <v>0</v>
      </c>
      <c r="AD45" s="69">
        <f t="shared" si="10"/>
        <v>0</v>
      </c>
      <c r="AE45" s="69">
        <f t="shared" si="11"/>
        <v>85122.569999999992</v>
      </c>
      <c r="AF45" s="69">
        <f t="shared" si="12"/>
        <v>42561.284999999996</v>
      </c>
      <c r="AG45" s="69">
        <f t="shared" si="81"/>
        <v>12768.385499999999</v>
      </c>
      <c r="AH45" s="69">
        <f t="shared" si="13"/>
        <v>3539.4</v>
      </c>
      <c r="AI45" s="69">
        <f t="shared" si="14"/>
        <v>143991.64049999998</v>
      </c>
      <c r="AJ45" s="106">
        <v>8</v>
      </c>
      <c r="AK45" s="71">
        <f t="shared" si="15"/>
        <v>3539.4</v>
      </c>
      <c r="AL45" s="106"/>
      <c r="AM45" s="71">
        <f t="shared" si="16"/>
        <v>0</v>
      </c>
      <c r="AN45" s="71">
        <f t="shared" si="59"/>
        <v>8</v>
      </c>
      <c r="AO45" s="71">
        <f t="shared" si="35"/>
        <v>3539.4</v>
      </c>
      <c r="AP45" s="106"/>
      <c r="AQ45" s="71">
        <f t="shared" si="18"/>
        <v>0</v>
      </c>
      <c r="AR45" s="71"/>
      <c r="AS45" s="71">
        <f t="shared" si="19"/>
        <v>0</v>
      </c>
      <c r="AT45" s="70">
        <f t="shared" si="20"/>
        <v>0</v>
      </c>
      <c r="AU45" s="71">
        <f t="shared" si="21"/>
        <v>0</v>
      </c>
      <c r="AV45" s="70">
        <f t="shared" si="22"/>
        <v>8</v>
      </c>
      <c r="AW45" s="71">
        <f t="shared" si="23"/>
        <v>3539.4</v>
      </c>
      <c r="AX45" s="107" t="s">
        <v>292</v>
      </c>
      <c r="AY45" s="124">
        <v>0.5</v>
      </c>
      <c r="AZ45" s="124"/>
      <c r="BA45" s="124"/>
      <c r="BB45" s="71">
        <f>17697*AY45*0.5</f>
        <v>4424.25</v>
      </c>
      <c r="BC45" s="67"/>
      <c r="BD45" s="67"/>
      <c r="BE45" s="67"/>
      <c r="BF45" s="69">
        <f t="shared" si="24"/>
        <v>0</v>
      </c>
      <c r="BG45" s="69">
        <f t="shared" si="25"/>
        <v>16</v>
      </c>
      <c r="BH45" s="69">
        <f t="shared" si="26"/>
        <v>38305.15649999999</v>
      </c>
      <c r="BI45" s="69"/>
      <c r="BJ45" s="69"/>
      <c r="BK45" s="69">
        <f>V45+W45+X45</f>
        <v>16</v>
      </c>
      <c r="BL45" s="69">
        <f>(AE45+AF45)*30%</f>
        <v>38305.15649999999</v>
      </c>
      <c r="BM45" s="69"/>
      <c r="BN45" s="69"/>
      <c r="BO45" s="69"/>
      <c r="BP45" s="72">
        <f t="shared" si="37"/>
        <v>0</v>
      </c>
      <c r="BQ45" s="69">
        <f t="shared" si="29"/>
        <v>84573.962999999989</v>
      </c>
      <c r="BR45" s="69">
        <f t="shared" si="30"/>
        <v>101430.35549999999</v>
      </c>
      <c r="BS45" s="69">
        <f t="shared" si="31"/>
        <v>46268.806499999992</v>
      </c>
      <c r="BT45" s="69">
        <f t="shared" si="32"/>
        <v>80866.441499999986</v>
      </c>
      <c r="BU45" s="69">
        <f t="shared" si="33"/>
        <v>228565.60349999997</v>
      </c>
      <c r="BV45" s="73">
        <f t="shared" si="34"/>
        <v>2742787.2419999996</v>
      </c>
      <c r="BW45" s="54" t="s">
        <v>232</v>
      </c>
    </row>
    <row r="46" spans="1:76" s="74" customFormat="1" ht="14.25" customHeight="1" x14ac:dyDescent="0.3">
      <c r="A46" s="66">
        <v>23</v>
      </c>
      <c r="B46" s="104" t="s">
        <v>160</v>
      </c>
      <c r="C46" s="104" t="s">
        <v>119</v>
      </c>
      <c r="D46" s="67" t="s">
        <v>61</v>
      </c>
      <c r="E46" s="119" t="s">
        <v>233</v>
      </c>
      <c r="F46" s="120"/>
      <c r="G46" s="121"/>
      <c r="H46" s="121"/>
      <c r="I46" s="120"/>
      <c r="J46" s="67" t="s">
        <v>65</v>
      </c>
      <c r="K46" s="67" t="s">
        <v>234</v>
      </c>
      <c r="L46" s="105">
        <v>4.09</v>
      </c>
      <c r="M46" s="67">
        <v>4.2300000000000004</v>
      </c>
      <c r="N46" s="68">
        <v>17697</v>
      </c>
      <c r="O46" s="69">
        <f t="shared" si="1"/>
        <v>74858.310000000012</v>
      </c>
      <c r="P46" s="67">
        <v>3</v>
      </c>
      <c r="Q46" s="67">
        <v>4</v>
      </c>
      <c r="R46" s="67">
        <v>6</v>
      </c>
      <c r="S46" s="67">
        <v>2</v>
      </c>
      <c r="T46" s="67">
        <v>5</v>
      </c>
      <c r="U46" s="67"/>
      <c r="V46" s="67">
        <f t="shared" si="2"/>
        <v>5</v>
      </c>
      <c r="W46" s="67">
        <f t="shared" si="3"/>
        <v>9</v>
      </c>
      <c r="X46" s="67">
        <f t="shared" si="4"/>
        <v>6</v>
      </c>
      <c r="Y46" s="69">
        <f t="shared" si="5"/>
        <v>14035.933125000003</v>
      </c>
      <c r="Z46" s="69">
        <f t="shared" si="6"/>
        <v>18714.577500000003</v>
      </c>
      <c r="AA46" s="69">
        <f t="shared" si="7"/>
        <v>28071.866250000006</v>
      </c>
      <c r="AB46" s="69">
        <f t="shared" si="8"/>
        <v>9357.2887500000015</v>
      </c>
      <c r="AC46" s="69">
        <f t="shared" si="9"/>
        <v>23393.221875000003</v>
      </c>
      <c r="AD46" s="69">
        <f t="shared" si="10"/>
        <v>0</v>
      </c>
      <c r="AE46" s="69">
        <f t="shared" si="11"/>
        <v>93572.887500000026</v>
      </c>
      <c r="AF46" s="69">
        <f t="shared" si="12"/>
        <v>46786.443750000013</v>
      </c>
      <c r="AG46" s="69">
        <f t="shared" si="81"/>
        <v>14035.933125000005</v>
      </c>
      <c r="AH46" s="69">
        <f t="shared" si="13"/>
        <v>1548.4875000000002</v>
      </c>
      <c r="AI46" s="69">
        <f t="shared" si="14"/>
        <v>155943.75187500005</v>
      </c>
      <c r="AJ46" s="106"/>
      <c r="AK46" s="71">
        <f t="shared" si="15"/>
        <v>0</v>
      </c>
      <c r="AL46" s="106"/>
      <c r="AM46" s="71">
        <f t="shared" si="16"/>
        <v>0</v>
      </c>
      <c r="AN46" s="71">
        <f t="shared" si="59"/>
        <v>0</v>
      </c>
      <c r="AO46" s="71">
        <f t="shared" si="35"/>
        <v>0</v>
      </c>
      <c r="AP46" s="106"/>
      <c r="AQ46" s="71">
        <f t="shared" si="18"/>
        <v>0</v>
      </c>
      <c r="AR46" s="106"/>
      <c r="AS46" s="71">
        <f t="shared" si="19"/>
        <v>0</v>
      </c>
      <c r="AT46" s="70">
        <f t="shared" si="20"/>
        <v>0</v>
      </c>
      <c r="AU46" s="71">
        <f t="shared" si="21"/>
        <v>0</v>
      </c>
      <c r="AV46" s="70">
        <f t="shared" si="22"/>
        <v>0</v>
      </c>
      <c r="AW46" s="71">
        <f t="shared" si="23"/>
        <v>0</v>
      </c>
      <c r="AX46" s="107" t="s">
        <v>186</v>
      </c>
      <c r="AY46" s="124"/>
      <c r="AZ46" s="124"/>
      <c r="BA46" s="124">
        <v>1</v>
      </c>
      <c r="BB46" s="71">
        <f>17697*60%</f>
        <v>10618.199999999999</v>
      </c>
      <c r="BC46" s="67"/>
      <c r="BD46" s="67"/>
      <c r="BE46" s="67"/>
      <c r="BF46" s="69">
        <f t="shared" si="24"/>
        <v>0</v>
      </c>
      <c r="BG46" s="69">
        <f t="shared" si="25"/>
        <v>20</v>
      </c>
      <c r="BH46" s="69">
        <f t="shared" si="26"/>
        <v>42107.79937500001</v>
      </c>
      <c r="BI46" s="69"/>
      <c r="BJ46" s="69">
        <v>17697</v>
      </c>
      <c r="BK46" s="69"/>
      <c r="BL46" s="69"/>
      <c r="BM46" s="69"/>
      <c r="BN46" s="69"/>
      <c r="BO46" s="69">
        <v>1</v>
      </c>
      <c r="BP46" s="72">
        <f t="shared" si="37"/>
        <v>442.4375</v>
      </c>
      <c r="BQ46" s="69">
        <f t="shared" si="29"/>
        <v>70865.436875000014</v>
      </c>
      <c r="BR46" s="69">
        <f t="shared" si="30"/>
        <v>109599.74562500004</v>
      </c>
      <c r="BS46" s="69">
        <f t="shared" si="31"/>
        <v>70422.999375000014</v>
      </c>
      <c r="BT46" s="69">
        <f t="shared" si="32"/>
        <v>46786.443750000013</v>
      </c>
      <c r="BU46" s="69">
        <f t="shared" si="33"/>
        <v>226809.18875000006</v>
      </c>
      <c r="BV46" s="73">
        <f t="shared" si="34"/>
        <v>2721710.2650000006</v>
      </c>
      <c r="BW46" s="54" t="s">
        <v>275</v>
      </c>
    </row>
    <row r="47" spans="1:76" s="74" customFormat="1" ht="14.25" customHeight="1" x14ac:dyDescent="0.3">
      <c r="A47" s="101">
        <v>24</v>
      </c>
      <c r="B47" s="104" t="s">
        <v>90</v>
      </c>
      <c r="C47" s="104" t="s">
        <v>80</v>
      </c>
      <c r="D47" s="67" t="s">
        <v>61</v>
      </c>
      <c r="E47" s="119" t="s">
        <v>91</v>
      </c>
      <c r="F47" s="75">
        <v>86</v>
      </c>
      <c r="G47" s="76">
        <v>43458</v>
      </c>
      <c r="H47" s="76">
        <v>45284</v>
      </c>
      <c r="I47" s="75" t="s">
        <v>171</v>
      </c>
      <c r="J47" s="46" t="s">
        <v>349</v>
      </c>
      <c r="K47" s="67" t="s">
        <v>64</v>
      </c>
      <c r="L47" s="77">
        <v>30</v>
      </c>
      <c r="M47" s="67">
        <v>5.41</v>
      </c>
      <c r="N47" s="68">
        <v>17697</v>
      </c>
      <c r="O47" s="69">
        <f t="shared" si="1"/>
        <v>95740.77</v>
      </c>
      <c r="P47" s="67"/>
      <c r="Q47" s="67">
        <v>3</v>
      </c>
      <c r="R47" s="67">
        <v>5</v>
      </c>
      <c r="S47" s="67"/>
      <c r="T47" s="67">
        <v>16</v>
      </c>
      <c r="U47" s="67"/>
      <c r="V47" s="67">
        <f t="shared" si="2"/>
        <v>0</v>
      </c>
      <c r="W47" s="67">
        <f t="shared" si="3"/>
        <v>19</v>
      </c>
      <c r="X47" s="67">
        <f t="shared" si="4"/>
        <v>5</v>
      </c>
      <c r="Y47" s="69">
        <f t="shared" si="5"/>
        <v>0</v>
      </c>
      <c r="Z47" s="69">
        <f t="shared" si="6"/>
        <v>17951.394375</v>
      </c>
      <c r="AA47" s="69">
        <f t="shared" si="7"/>
        <v>29918.990625000002</v>
      </c>
      <c r="AB47" s="69">
        <f t="shared" si="8"/>
        <v>0</v>
      </c>
      <c r="AC47" s="69">
        <f t="shared" si="9"/>
        <v>95740.77</v>
      </c>
      <c r="AD47" s="69">
        <f t="shared" si="10"/>
        <v>0</v>
      </c>
      <c r="AE47" s="69">
        <f t="shared" si="11"/>
        <v>143611.155</v>
      </c>
      <c r="AF47" s="69">
        <f t="shared" si="12"/>
        <v>71805.577499999999</v>
      </c>
      <c r="AG47" s="69">
        <f t="shared" si="81"/>
        <v>21541.67325</v>
      </c>
      <c r="AH47" s="69">
        <f t="shared" si="13"/>
        <v>3539.4</v>
      </c>
      <c r="AI47" s="69">
        <f t="shared" si="14"/>
        <v>240497.80575</v>
      </c>
      <c r="AJ47" s="106"/>
      <c r="AK47" s="71">
        <f t="shared" si="15"/>
        <v>0</v>
      </c>
      <c r="AL47" s="106"/>
      <c r="AM47" s="71">
        <f t="shared" si="16"/>
        <v>0</v>
      </c>
      <c r="AN47" s="71">
        <f t="shared" si="59"/>
        <v>0</v>
      </c>
      <c r="AO47" s="71">
        <f t="shared" si="35"/>
        <v>0</v>
      </c>
      <c r="AP47" s="106"/>
      <c r="AQ47" s="71">
        <f t="shared" si="18"/>
        <v>0</v>
      </c>
      <c r="AR47" s="106">
        <v>25</v>
      </c>
      <c r="AS47" s="71">
        <f t="shared" si="19"/>
        <v>11060.625</v>
      </c>
      <c r="AT47" s="70">
        <f t="shared" si="20"/>
        <v>25</v>
      </c>
      <c r="AU47" s="71">
        <f t="shared" si="21"/>
        <v>11060.625</v>
      </c>
      <c r="AV47" s="70">
        <f t="shared" si="22"/>
        <v>25</v>
      </c>
      <c r="AW47" s="71">
        <f t="shared" si="23"/>
        <v>11060.625</v>
      </c>
      <c r="AX47" s="107" t="s">
        <v>184</v>
      </c>
      <c r="AY47" s="124"/>
      <c r="AZ47" s="107">
        <v>1</v>
      </c>
      <c r="BA47" s="124"/>
      <c r="BB47" s="71">
        <f>17697*60%</f>
        <v>10618.199999999999</v>
      </c>
      <c r="BC47" s="67"/>
      <c r="BD47" s="67"/>
      <c r="BE47" s="67"/>
      <c r="BF47" s="69">
        <f t="shared" si="24"/>
        <v>0</v>
      </c>
      <c r="BG47" s="69">
        <f t="shared" si="25"/>
        <v>24</v>
      </c>
      <c r="BH47" s="69">
        <f t="shared" si="26"/>
        <v>64625.019749999992</v>
      </c>
      <c r="BI47" s="69"/>
      <c r="BJ47" s="69">
        <f t="shared" ref="BJ47:BJ54" si="82">(O47/18*BI47)*30%</f>
        <v>0</v>
      </c>
      <c r="BK47" s="69">
        <f>V47+W47+X47</f>
        <v>24</v>
      </c>
      <c r="BL47" s="69">
        <f>(AE47+AF47)*40%</f>
        <v>86166.692999999999</v>
      </c>
      <c r="BM47" s="69"/>
      <c r="BN47" s="69"/>
      <c r="BO47" s="69"/>
      <c r="BP47" s="72">
        <f t="shared" si="37"/>
        <v>0</v>
      </c>
      <c r="BQ47" s="69">
        <f t="shared" si="29"/>
        <v>172470.53774999999</v>
      </c>
      <c r="BR47" s="69">
        <f t="shared" si="30"/>
        <v>168692.22824999999</v>
      </c>
      <c r="BS47" s="69">
        <f t="shared" si="31"/>
        <v>86303.844749999989</v>
      </c>
      <c r="BT47" s="69">
        <f t="shared" si="32"/>
        <v>157972.27049999998</v>
      </c>
      <c r="BU47" s="69">
        <f t="shared" si="33"/>
        <v>412968.34349999996</v>
      </c>
      <c r="BV47" s="73">
        <f t="shared" si="34"/>
        <v>4955620.1219999995</v>
      </c>
      <c r="BW47" s="54" t="s">
        <v>228</v>
      </c>
    </row>
    <row r="48" spans="1:76" s="55" customFormat="1" ht="14.25" customHeight="1" x14ac:dyDescent="0.3">
      <c r="A48" s="66">
        <v>25</v>
      </c>
      <c r="B48" s="104" t="s">
        <v>92</v>
      </c>
      <c r="C48" s="104" t="s">
        <v>93</v>
      </c>
      <c r="D48" s="67" t="s">
        <v>61</v>
      </c>
      <c r="E48" s="119" t="s">
        <v>94</v>
      </c>
      <c r="F48" s="75">
        <v>66</v>
      </c>
      <c r="G48" s="76">
        <v>42895</v>
      </c>
      <c r="H48" s="76">
        <v>44721</v>
      </c>
      <c r="I48" s="75" t="s">
        <v>172</v>
      </c>
      <c r="J48" s="67" t="s">
        <v>71</v>
      </c>
      <c r="K48" s="67" t="s">
        <v>72</v>
      </c>
      <c r="L48" s="105">
        <v>21.11</v>
      </c>
      <c r="M48" s="67">
        <v>5.12</v>
      </c>
      <c r="N48" s="68">
        <v>17697</v>
      </c>
      <c r="O48" s="69">
        <f t="shared" si="1"/>
        <v>90608.639999999999</v>
      </c>
      <c r="P48" s="67">
        <v>4</v>
      </c>
      <c r="Q48" s="67"/>
      <c r="R48" s="67"/>
      <c r="S48" s="67">
        <v>4</v>
      </c>
      <c r="T48" s="67"/>
      <c r="U48" s="67"/>
      <c r="V48" s="67">
        <f t="shared" si="2"/>
        <v>8</v>
      </c>
      <c r="W48" s="67">
        <f t="shared" si="3"/>
        <v>0</v>
      </c>
      <c r="X48" s="67">
        <f t="shared" si="4"/>
        <v>0</v>
      </c>
      <c r="Y48" s="69">
        <f t="shared" si="5"/>
        <v>22652.16</v>
      </c>
      <c r="Z48" s="69">
        <f t="shared" si="6"/>
        <v>0</v>
      </c>
      <c r="AA48" s="69">
        <f t="shared" si="7"/>
        <v>0</v>
      </c>
      <c r="AB48" s="69">
        <f t="shared" si="8"/>
        <v>22652.16</v>
      </c>
      <c r="AC48" s="69">
        <f t="shared" si="9"/>
        <v>0</v>
      </c>
      <c r="AD48" s="69">
        <f t="shared" si="10"/>
        <v>0</v>
      </c>
      <c r="AE48" s="69">
        <f t="shared" si="11"/>
        <v>45304.32</v>
      </c>
      <c r="AF48" s="69">
        <f t="shared" si="12"/>
        <v>22652.16</v>
      </c>
      <c r="AG48" s="69"/>
      <c r="AH48" s="69">
        <f t="shared" si="13"/>
        <v>884.85</v>
      </c>
      <c r="AI48" s="69">
        <f t="shared" si="14"/>
        <v>68841.33</v>
      </c>
      <c r="AJ48" s="106"/>
      <c r="AK48" s="71">
        <f t="shared" si="15"/>
        <v>0</v>
      </c>
      <c r="AL48" s="106"/>
      <c r="AM48" s="71">
        <f t="shared" si="16"/>
        <v>0</v>
      </c>
      <c r="AN48" s="71">
        <f t="shared" si="59"/>
        <v>0</v>
      </c>
      <c r="AO48" s="71">
        <f t="shared" si="35"/>
        <v>0</v>
      </c>
      <c r="AP48" s="106"/>
      <c r="AQ48" s="71">
        <f t="shared" si="18"/>
        <v>0</v>
      </c>
      <c r="AR48" s="106"/>
      <c r="AS48" s="71">
        <f t="shared" si="19"/>
        <v>0</v>
      </c>
      <c r="AT48" s="70">
        <f t="shared" si="20"/>
        <v>0</v>
      </c>
      <c r="AU48" s="71">
        <f t="shared" si="21"/>
        <v>0</v>
      </c>
      <c r="AV48" s="70">
        <f t="shared" si="22"/>
        <v>0</v>
      </c>
      <c r="AW48" s="71">
        <f t="shared" si="23"/>
        <v>0</v>
      </c>
      <c r="AX48" s="107"/>
      <c r="AY48" s="124"/>
      <c r="AZ48" s="107"/>
      <c r="BA48" s="124"/>
      <c r="BB48" s="71">
        <f>SUM(N48*AY48)*50%+(N48*AZ48)*60%+(N48*BA48)*60%</f>
        <v>0</v>
      </c>
      <c r="BC48" s="67"/>
      <c r="BD48" s="67"/>
      <c r="BE48" s="67"/>
      <c r="BF48" s="69">
        <f t="shared" si="24"/>
        <v>0</v>
      </c>
      <c r="BG48" s="69">
        <f t="shared" si="25"/>
        <v>8</v>
      </c>
      <c r="BH48" s="69">
        <f t="shared" si="26"/>
        <v>20386.944</v>
      </c>
      <c r="BI48" s="69"/>
      <c r="BJ48" s="69">
        <f t="shared" si="82"/>
        <v>0</v>
      </c>
      <c r="BK48" s="69"/>
      <c r="BL48" s="69"/>
      <c r="BM48" s="69"/>
      <c r="BN48" s="69"/>
      <c r="BO48" s="69">
        <v>2</v>
      </c>
      <c r="BP48" s="72">
        <f t="shared" si="37"/>
        <v>884.875</v>
      </c>
      <c r="BQ48" s="69">
        <f t="shared" si="29"/>
        <v>21271.819</v>
      </c>
      <c r="BR48" s="69">
        <f t="shared" si="30"/>
        <v>47074.044999999998</v>
      </c>
      <c r="BS48" s="69">
        <f t="shared" si="31"/>
        <v>20386.944</v>
      </c>
      <c r="BT48" s="69">
        <f t="shared" si="32"/>
        <v>22652.16</v>
      </c>
      <c r="BU48" s="69">
        <f t="shared" si="33"/>
        <v>90113.149000000005</v>
      </c>
      <c r="BV48" s="73">
        <f t="shared" si="34"/>
        <v>1081357.7880000002</v>
      </c>
      <c r="BW48" s="54"/>
      <c r="BX48" s="140"/>
    </row>
    <row r="49" spans="1:76" s="55" customFormat="1" ht="14.25" customHeight="1" x14ac:dyDescent="0.3">
      <c r="A49" s="66">
        <v>27</v>
      </c>
      <c r="B49" s="129" t="s">
        <v>218</v>
      </c>
      <c r="C49" s="129" t="s">
        <v>215</v>
      </c>
      <c r="D49" s="130" t="s">
        <v>61</v>
      </c>
      <c r="E49" s="131" t="s">
        <v>219</v>
      </c>
      <c r="F49" s="75">
        <v>108</v>
      </c>
      <c r="G49" s="134">
        <v>44071</v>
      </c>
      <c r="H49" s="134">
        <v>45897</v>
      </c>
      <c r="I49" s="75" t="s">
        <v>332</v>
      </c>
      <c r="J49" s="67" t="s">
        <v>350</v>
      </c>
      <c r="K49" s="67" t="s">
        <v>68</v>
      </c>
      <c r="L49" s="105">
        <v>11.11</v>
      </c>
      <c r="M49" s="67">
        <v>4.8099999999999996</v>
      </c>
      <c r="N49" s="68">
        <v>17697</v>
      </c>
      <c r="O49" s="69">
        <f t="shared" si="1"/>
        <v>85122.569999999992</v>
      </c>
      <c r="P49" s="67"/>
      <c r="Q49" s="67">
        <v>3</v>
      </c>
      <c r="R49" s="67"/>
      <c r="S49" s="67">
        <v>6</v>
      </c>
      <c r="T49" s="67">
        <v>12</v>
      </c>
      <c r="U49" s="67">
        <v>2</v>
      </c>
      <c r="V49" s="67">
        <f t="shared" si="2"/>
        <v>6</v>
      </c>
      <c r="W49" s="67">
        <f t="shared" si="3"/>
        <v>15</v>
      </c>
      <c r="X49" s="67">
        <f t="shared" si="4"/>
        <v>2</v>
      </c>
      <c r="Y49" s="69">
        <f t="shared" si="5"/>
        <v>0</v>
      </c>
      <c r="Z49" s="69">
        <f t="shared" si="6"/>
        <v>15960.481874999998</v>
      </c>
      <c r="AA49" s="69">
        <f t="shared" si="7"/>
        <v>0</v>
      </c>
      <c r="AB49" s="69">
        <f t="shared" si="8"/>
        <v>31920.963749999995</v>
      </c>
      <c r="AC49" s="69">
        <f t="shared" si="9"/>
        <v>63841.927499999991</v>
      </c>
      <c r="AD49" s="69">
        <f t="shared" si="10"/>
        <v>10640.321249999999</v>
      </c>
      <c r="AE49" s="69">
        <f t="shared" si="11"/>
        <v>122363.69437499998</v>
      </c>
      <c r="AF49" s="69">
        <f t="shared" si="12"/>
        <v>61181.847187499989</v>
      </c>
      <c r="AG49" s="69">
        <f t="shared" si="81"/>
        <v>18354.554156249997</v>
      </c>
      <c r="AH49" s="69">
        <f t="shared" si="13"/>
        <v>4424.25</v>
      </c>
      <c r="AI49" s="69">
        <f t="shared" si="14"/>
        <v>206324.34571874997</v>
      </c>
      <c r="AJ49" s="106"/>
      <c r="AK49" s="71">
        <f t="shared" si="15"/>
        <v>0</v>
      </c>
      <c r="AL49" s="106"/>
      <c r="AM49" s="71">
        <f t="shared" si="16"/>
        <v>0</v>
      </c>
      <c r="AN49" s="71">
        <f t="shared" si="59"/>
        <v>0</v>
      </c>
      <c r="AO49" s="71">
        <f t="shared" si="35"/>
        <v>0</v>
      </c>
      <c r="AP49" s="106"/>
      <c r="AQ49" s="71">
        <f t="shared" si="18"/>
        <v>0</v>
      </c>
      <c r="AR49" s="106">
        <v>13</v>
      </c>
      <c r="AS49" s="71">
        <f t="shared" si="19"/>
        <v>5751.5250000000005</v>
      </c>
      <c r="AT49" s="70">
        <f t="shared" si="20"/>
        <v>13</v>
      </c>
      <c r="AU49" s="71">
        <f t="shared" si="21"/>
        <v>5751.5250000000005</v>
      </c>
      <c r="AV49" s="70">
        <f t="shared" si="22"/>
        <v>13</v>
      </c>
      <c r="AW49" s="71">
        <f t="shared" si="23"/>
        <v>5751.5250000000005</v>
      </c>
      <c r="AX49" s="107" t="s">
        <v>328</v>
      </c>
      <c r="AY49" s="124"/>
      <c r="AZ49" s="107">
        <v>0.5</v>
      </c>
      <c r="BA49" s="124"/>
      <c r="BB49" s="71">
        <f>SUM(N49*AY49)*50%+(N49*AZ49)*60%+(N49*BA49)*60%</f>
        <v>5309.0999999999995</v>
      </c>
      <c r="BC49" s="67"/>
      <c r="BD49" s="67"/>
      <c r="BE49" s="67"/>
      <c r="BF49" s="69">
        <f t="shared" si="24"/>
        <v>0</v>
      </c>
      <c r="BG49" s="69">
        <f t="shared" si="25"/>
        <v>23</v>
      </c>
      <c r="BH49" s="69">
        <f t="shared" si="26"/>
        <v>55063.662468749993</v>
      </c>
      <c r="BI49" s="69"/>
      <c r="BJ49" s="69">
        <f t="shared" si="82"/>
        <v>0</v>
      </c>
      <c r="BK49" s="69">
        <f>V49+W49+X49</f>
        <v>23</v>
      </c>
      <c r="BL49" s="69">
        <f>(AE49+AF49)*30%</f>
        <v>55063.662468749993</v>
      </c>
      <c r="BM49" s="69"/>
      <c r="BN49" s="69"/>
      <c r="BO49" s="69"/>
      <c r="BP49" s="72">
        <f t="shared" si="37"/>
        <v>0</v>
      </c>
      <c r="BQ49" s="69">
        <f t="shared" si="29"/>
        <v>121187.9499375</v>
      </c>
      <c r="BR49" s="69">
        <f t="shared" si="30"/>
        <v>145142.49853124996</v>
      </c>
      <c r="BS49" s="69">
        <f t="shared" si="31"/>
        <v>66124.287468750001</v>
      </c>
      <c r="BT49" s="69">
        <f t="shared" si="32"/>
        <v>116245.50965624998</v>
      </c>
      <c r="BU49" s="69">
        <f t="shared" si="33"/>
        <v>327512.29565624997</v>
      </c>
      <c r="BV49" s="73">
        <f t="shared" si="34"/>
        <v>3930147.5478749997</v>
      </c>
      <c r="BW49" s="54" t="s">
        <v>232</v>
      </c>
    </row>
    <row r="50" spans="1:76" s="55" customFormat="1" ht="17.25" customHeight="1" x14ac:dyDescent="0.3">
      <c r="A50" s="101">
        <v>28</v>
      </c>
      <c r="B50" s="129" t="s">
        <v>376</v>
      </c>
      <c r="C50" s="129" t="s">
        <v>215</v>
      </c>
      <c r="D50" s="130" t="s">
        <v>61</v>
      </c>
      <c r="E50" s="131" t="s">
        <v>490</v>
      </c>
      <c r="F50" s="75"/>
      <c r="G50" s="134"/>
      <c r="H50" s="134"/>
      <c r="I50" s="75"/>
      <c r="J50" s="67" t="s">
        <v>65</v>
      </c>
      <c r="K50" s="67" t="s">
        <v>62</v>
      </c>
      <c r="L50" s="105">
        <v>1</v>
      </c>
      <c r="M50" s="67">
        <v>4.1399999999999997</v>
      </c>
      <c r="N50" s="68">
        <v>17698</v>
      </c>
      <c r="O50" s="69">
        <f t="shared" si="1"/>
        <v>73269.72</v>
      </c>
      <c r="P50" s="67">
        <v>6</v>
      </c>
      <c r="Q50" s="67"/>
      <c r="R50" s="67"/>
      <c r="S50" s="67">
        <v>6</v>
      </c>
      <c r="T50" s="67">
        <v>3</v>
      </c>
      <c r="U50" s="67"/>
      <c r="V50" s="67">
        <f t="shared" si="2"/>
        <v>12</v>
      </c>
      <c r="W50" s="67">
        <f t="shared" si="3"/>
        <v>3</v>
      </c>
      <c r="X50" s="67">
        <f t="shared" si="4"/>
        <v>0</v>
      </c>
      <c r="Y50" s="69">
        <f t="shared" si="5"/>
        <v>27476.145</v>
      </c>
      <c r="Z50" s="69">
        <f t="shared" si="6"/>
        <v>0</v>
      </c>
      <c r="AA50" s="69">
        <f t="shared" si="7"/>
        <v>0</v>
      </c>
      <c r="AB50" s="69">
        <f t="shared" si="8"/>
        <v>27476.145</v>
      </c>
      <c r="AC50" s="69">
        <f t="shared" si="9"/>
        <v>13738.0725</v>
      </c>
      <c r="AD50" s="69">
        <f t="shared" si="10"/>
        <v>0</v>
      </c>
      <c r="AE50" s="69">
        <f t="shared" si="11"/>
        <v>68690.362500000003</v>
      </c>
      <c r="AF50" s="69">
        <f t="shared" si="12"/>
        <v>34345.181250000001</v>
      </c>
      <c r="AG50" s="69">
        <f t="shared" si="81"/>
        <v>10303.554375000002</v>
      </c>
      <c r="AH50" s="69">
        <f t="shared" si="13"/>
        <v>1991.0250000000001</v>
      </c>
      <c r="AI50" s="69">
        <f t="shared" si="14"/>
        <v>115330.12312500001</v>
      </c>
      <c r="AJ50" s="106">
        <v>7</v>
      </c>
      <c r="AK50" s="71">
        <f t="shared" si="15"/>
        <v>3097.15</v>
      </c>
      <c r="AL50" s="106"/>
      <c r="AM50" s="71">
        <f t="shared" si="16"/>
        <v>0</v>
      </c>
      <c r="AN50" s="71">
        <f t="shared" si="59"/>
        <v>7</v>
      </c>
      <c r="AO50" s="71">
        <f t="shared" si="35"/>
        <v>3097.15</v>
      </c>
      <c r="AP50" s="106">
        <v>1.5</v>
      </c>
      <c r="AQ50" s="71">
        <f t="shared" si="18"/>
        <v>829.59375</v>
      </c>
      <c r="AR50" s="106"/>
      <c r="AS50" s="71">
        <f t="shared" si="19"/>
        <v>0</v>
      </c>
      <c r="AT50" s="70">
        <f t="shared" si="20"/>
        <v>1.5</v>
      </c>
      <c r="AU50" s="71">
        <f t="shared" si="21"/>
        <v>829.59375</v>
      </c>
      <c r="AV50" s="70">
        <f t="shared" si="22"/>
        <v>8.5</v>
      </c>
      <c r="AW50" s="71">
        <f t="shared" si="23"/>
        <v>3926.7437500000001</v>
      </c>
      <c r="AX50" s="107"/>
      <c r="AY50" s="124"/>
      <c r="AZ50" s="107"/>
      <c r="BA50" s="124"/>
      <c r="BB50" s="71"/>
      <c r="BC50" s="67"/>
      <c r="BD50" s="67"/>
      <c r="BE50" s="67"/>
      <c r="BF50" s="69">
        <f t="shared" si="24"/>
        <v>0</v>
      </c>
      <c r="BG50" s="69">
        <f t="shared" si="25"/>
        <v>15</v>
      </c>
      <c r="BH50" s="69">
        <f t="shared" si="26"/>
        <v>30910.663125000003</v>
      </c>
      <c r="BI50" s="69"/>
      <c r="BJ50" s="69">
        <f t="shared" si="82"/>
        <v>0</v>
      </c>
      <c r="BK50" s="69"/>
      <c r="BL50" s="69"/>
      <c r="BM50" s="69"/>
      <c r="BN50" s="69"/>
      <c r="BO50" s="69"/>
      <c r="BP50" s="72">
        <f t="shared" si="37"/>
        <v>0</v>
      </c>
      <c r="BQ50" s="69">
        <f t="shared" si="29"/>
        <v>34837.406875000001</v>
      </c>
      <c r="BR50" s="69">
        <f t="shared" si="30"/>
        <v>80984.941875000004</v>
      </c>
      <c r="BS50" s="69">
        <f t="shared" si="31"/>
        <v>34837.406875000001</v>
      </c>
      <c r="BT50" s="69">
        <f t="shared" si="32"/>
        <v>34345.181250000001</v>
      </c>
      <c r="BU50" s="69">
        <f t="shared" si="33"/>
        <v>150167.53000000003</v>
      </c>
      <c r="BV50" s="73">
        <f t="shared" si="34"/>
        <v>1802010.3600000003</v>
      </c>
      <c r="BW50" s="54"/>
    </row>
    <row r="51" spans="1:76" s="55" customFormat="1" ht="14.25" customHeight="1" x14ac:dyDescent="0.3">
      <c r="A51" s="66">
        <v>29</v>
      </c>
      <c r="B51" s="104" t="s">
        <v>157</v>
      </c>
      <c r="C51" s="104" t="s">
        <v>361</v>
      </c>
      <c r="D51" s="67" t="s">
        <v>82</v>
      </c>
      <c r="E51" s="119" t="s">
        <v>158</v>
      </c>
      <c r="F51" s="120">
        <v>103</v>
      </c>
      <c r="G51" s="121">
        <v>43817</v>
      </c>
      <c r="H51" s="121">
        <v>45644</v>
      </c>
      <c r="I51" s="120" t="s">
        <v>170</v>
      </c>
      <c r="J51" s="67" t="s">
        <v>350</v>
      </c>
      <c r="K51" s="67" t="s">
        <v>87</v>
      </c>
      <c r="L51" s="105">
        <v>7.07</v>
      </c>
      <c r="M51" s="105">
        <v>3.97</v>
      </c>
      <c r="N51" s="68">
        <v>17697</v>
      </c>
      <c r="O51" s="69">
        <f t="shared" si="1"/>
        <v>70257.09</v>
      </c>
      <c r="P51" s="67">
        <v>15</v>
      </c>
      <c r="Q51" s="67"/>
      <c r="R51" s="67"/>
      <c r="S51" s="67"/>
      <c r="T51" s="67"/>
      <c r="U51" s="67"/>
      <c r="V51" s="67">
        <f t="shared" si="2"/>
        <v>15</v>
      </c>
      <c r="W51" s="67">
        <f t="shared" si="3"/>
        <v>0</v>
      </c>
      <c r="X51" s="67">
        <f t="shared" si="4"/>
        <v>0</v>
      </c>
      <c r="Y51" s="69">
        <f t="shared" si="5"/>
        <v>65866.021874999991</v>
      </c>
      <c r="Z51" s="69">
        <f t="shared" si="6"/>
        <v>0</v>
      </c>
      <c r="AA51" s="69">
        <f t="shared" si="7"/>
        <v>0</v>
      </c>
      <c r="AB51" s="69">
        <f t="shared" si="8"/>
        <v>0</v>
      </c>
      <c r="AC51" s="69">
        <f t="shared" si="9"/>
        <v>0</v>
      </c>
      <c r="AD51" s="69">
        <f t="shared" si="10"/>
        <v>0</v>
      </c>
      <c r="AE51" s="69">
        <f t="shared" si="11"/>
        <v>65866.021874999991</v>
      </c>
      <c r="AF51" s="69">
        <f t="shared" si="12"/>
        <v>32933.010937499996</v>
      </c>
      <c r="AG51" s="69">
        <f t="shared" si="81"/>
        <v>9879.9032812500009</v>
      </c>
      <c r="AH51" s="69">
        <f t="shared" si="13"/>
        <v>0</v>
      </c>
      <c r="AI51" s="69">
        <f t="shared" si="14"/>
        <v>108678.93609374999</v>
      </c>
      <c r="AJ51" s="106">
        <v>15</v>
      </c>
      <c r="AK51" s="71">
        <f t="shared" si="15"/>
        <v>6636.375</v>
      </c>
      <c r="AL51" s="106"/>
      <c r="AM51" s="71">
        <f t="shared" si="16"/>
        <v>0</v>
      </c>
      <c r="AN51" s="71">
        <f t="shared" si="59"/>
        <v>15</v>
      </c>
      <c r="AO51" s="71">
        <f t="shared" si="35"/>
        <v>6636.375</v>
      </c>
      <c r="AP51" s="106"/>
      <c r="AQ51" s="71">
        <f t="shared" si="18"/>
        <v>0</v>
      </c>
      <c r="AR51" s="106"/>
      <c r="AS51" s="71">
        <f t="shared" si="19"/>
        <v>0</v>
      </c>
      <c r="AT51" s="70">
        <f t="shared" si="20"/>
        <v>0</v>
      </c>
      <c r="AU51" s="71">
        <f t="shared" si="21"/>
        <v>0</v>
      </c>
      <c r="AV51" s="70">
        <f t="shared" si="22"/>
        <v>15</v>
      </c>
      <c r="AW51" s="71">
        <f t="shared" si="23"/>
        <v>6636.375</v>
      </c>
      <c r="AX51" s="107" t="s">
        <v>183</v>
      </c>
      <c r="AY51" s="124">
        <v>1</v>
      </c>
      <c r="AZ51" s="107"/>
      <c r="BA51" s="124"/>
      <c r="BB51" s="71">
        <f>17697*50%</f>
        <v>8848.5</v>
      </c>
      <c r="BC51" s="67"/>
      <c r="BD51" s="67"/>
      <c r="BE51" s="67"/>
      <c r="BF51" s="69">
        <f t="shared" si="24"/>
        <v>0</v>
      </c>
      <c r="BG51" s="69">
        <v>17</v>
      </c>
      <c r="BH51" s="69">
        <f t="shared" si="26"/>
        <v>29639.709843749995</v>
      </c>
      <c r="BI51" s="69"/>
      <c r="BJ51" s="69">
        <f t="shared" si="82"/>
        <v>0</v>
      </c>
      <c r="BK51" s="69">
        <f>V51+W51+X51</f>
        <v>15</v>
      </c>
      <c r="BL51" s="69">
        <f>(AE51+AF51)*30%</f>
        <v>29639.709843749995</v>
      </c>
      <c r="BM51" s="69"/>
      <c r="BN51" s="69"/>
      <c r="BO51" s="69"/>
      <c r="BP51" s="72">
        <f t="shared" si="37"/>
        <v>0</v>
      </c>
      <c r="BQ51" s="69">
        <f t="shared" si="29"/>
        <v>74764.294687499991</v>
      </c>
      <c r="BR51" s="69">
        <f t="shared" si="30"/>
        <v>75745.925156249985</v>
      </c>
      <c r="BS51" s="69">
        <f t="shared" si="31"/>
        <v>45124.584843749995</v>
      </c>
      <c r="BT51" s="69">
        <f t="shared" si="32"/>
        <v>62572.720781249991</v>
      </c>
      <c r="BU51" s="69">
        <f t="shared" si="33"/>
        <v>183443.23078124999</v>
      </c>
      <c r="BV51" s="73">
        <f t="shared" si="34"/>
        <v>2201318.7693750001</v>
      </c>
      <c r="BW51" s="54" t="s">
        <v>232</v>
      </c>
    </row>
    <row r="52" spans="1:76" s="55" customFormat="1" ht="14.25" customHeight="1" x14ac:dyDescent="0.3">
      <c r="A52" s="101">
        <v>30</v>
      </c>
      <c r="B52" s="104" t="s">
        <v>125</v>
      </c>
      <c r="C52" s="104" t="s">
        <v>340</v>
      </c>
      <c r="D52" s="67" t="s">
        <v>82</v>
      </c>
      <c r="E52" s="119" t="s">
        <v>126</v>
      </c>
      <c r="F52" s="75">
        <v>113</v>
      </c>
      <c r="G52" s="76">
        <v>44071</v>
      </c>
      <c r="H52" s="76">
        <v>45897</v>
      </c>
      <c r="I52" s="75" t="s">
        <v>170</v>
      </c>
      <c r="J52" s="67" t="s">
        <v>348</v>
      </c>
      <c r="K52" s="67" t="s">
        <v>110</v>
      </c>
      <c r="L52" s="105">
        <v>25.05</v>
      </c>
      <c r="M52" s="105">
        <v>4.3899999999999997</v>
      </c>
      <c r="N52" s="68">
        <v>17697</v>
      </c>
      <c r="O52" s="69">
        <f t="shared" si="1"/>
        <v>77689.829999999987</v>
      </c>
      <c r="P52" s="67">
        <v>16</v>
      </c>
      <c r="Q52" s="67"/>
      <c r="R52" s="67"/>
      <c r="S52" s="67"/>
      <c r="T52" s="67"/>
      <c r="U52" s="67"/>
      <c r="V52" s="67">
        <f t="shared" si="2"/>
        <v>16</v>
      </c>
      <c r="W52" s="67">
        <f t="shared" si="3"/>
        <v>0</v>
      </c>
      <c r="X52" s="67">
        <f t="shared" si="4"/>
        <v>0</v>
      </c>
      <c r="Y52" s="69">
        <f t="shared" si="5"/>
        <v>77689.829999999987</v>
      </c>
      <c r="Z52" s="69">
        <f t="shared" si="6"/>
        <v>0</v>
      </c>
      <c r="AA52" s="69">
        <f t="shared" si="7"/>
        <v>0</v>
      </c>
      <c r="AB52" s="69">
        <f t="shared" si="8"/>
        <v>0</v>
      </c>
      <c r="AC52" s="69">
        <f t="shared" si="9"/>
        <v>0</v>
      </c>
      <c r="AD52" s="69">
        <f t="shared" si="10"/>
        <v>0</v>
      </c>
      <c r="AE52" s="69">
        <f t="shared" si="11"/>
        <v>77689.829999999987</v>
      </c>
      <c r="AF52" s="69">
        <f t="shared" si="12"/>
        <v>38844.914999999994</v>
      </c>
      <c r="AG52" s="69">
        <f t="shared" si="81"/>
        <v>11653.474499999998</v>
      </c>
      <c r="AH52" s="69">
        <f t="shared" si="13"/>
        <v>0</v>
      </c>
      <c r="AI52" s="69">
        <f t="shared" si="14"/>
        <v>128188.21949999998</v>
      </c>
      <c r="AJ52" s="106">
        <v>16</v>
      </c>
      <c r="AK52" s="71">
        <f t="shared" si="15"/>
        <v>7078.8</v>
      </c>
      <c r="AL52" s="106"/>
      <c r="AM52" s="71">
        <f t="shared" si="16"/>
        <v>0</v>
      </c>
      <c r="AN52" s="71">
        <f t="shared" si="59"/>
        <v>16</v>
      </c>
      <c r="AO52" s="71">
        <f t="shared" si="35"/>
        <v>7078.8</v>
      </c>
      <c r="AP52" s="106"/>
      <c r="AQ52" s="71">
        <f t="shared" si="18"/>
        <v>0</v>
      </c>
      <c r="AR52" s="106"/>
      <c r="AS52" s="71">
        <f t="shared" si="19"/>
        <v>0</v>
      </c>
      <c r="AT52" s="70">
        <f t="shared" si="20"/>
        <v>0</v>
      </c>
      <c r="AU52" s="71">
        <f t="shared" si="21"/>
        <v>0</v>
      </c>
      <c r="AV52" s="70">
        <f t="shared" si="22"/>
        <v>16</v>
      </c>
      <c r="AW52" s="71">
        <f t="shared" si="23"/>
        <v>7078.8</v>
      </c>
      <c r="AX52" s="107" t="s">
        <v>182</v>
      </c>
      <c r="AY52" s="124">
        <v>1</v>
      </c>
      <c r="AZ52" s="107"/>
      <c r="BA52" s="124"/>
      <c r="BB52" s="71">
        <f>17697*50%</f>
        <v>8848.5</v>
      </c>
      <c r="BC52" s="67"/>
      <c r="BD52" s="67"/>
      <c r="BE52" s="67"/>
      <c r="BF52" s="69">
        <f t="shared" si="24"/>
        <v>0</v>
      </c>
      <c r="BG52" s="69">
        <f>V52+W52+X52</f>
        <v>16</v>
      </c>
      <c r="BH52" s="69">
        <f t="shared" si="26"/>
        <v>34960.42349999999</v>
      </c>
      <c r="BI52" s="69"/>
      <c r="BJ52" s="69">
        <f t="shared" si="82"/>
        <v>0</v>
      </c>
      <c r="BK52" s="69">
        <f>V52+W52+X52</f>
        <v>16</v>
      </c>
      <c r="BL52" s="69">
        <f>(AE52+AF52)*35%</f>
        <v>40787.160749999988</v>
      </c>
      <c r="BM52" s="69"/>
      <c r="BN52" s="69"/>
      <c r="BO52" s="69"/>
      <c r="BP52" s="72">
        <f t="shared" si="37"/>
        <v>0</v>
      </c>
      <c r="BQ52" s="69">
        <f t="shared" si="29"/>
        <v>91674.884249999974</v>
      </c>
      <c r="BR52" s="69">
        <f t="shared" si="30"/>
        <v>89343.304499999984</v>
      </c>
      <c r="BS52" s="69">
        <f t="shared" si="31"/>
        <v>50887.723499999993</v>
      </c>
      <c r="BT52" s="69">
        <f t="shared" si="32"/>
        <v>79632.075749999989</v>
      </c>
      <c r="BU52" s="69">
        <f t="shared" si="33"/>
        <v>219863.10374999995</v>
      </c>
      <c r="BV52" s="73">
        <f t="shared" si="34"/>
        <v>2638357.2449999992</v>
      </c>
      <c r="BW52" s="54" t="s">
        <v>231</v>
      </c>
    </row>
    <row r="53" spans="1:76" s="55" customFormat="1" ht="14.25" customHeight="1" x14ac:dyDescent="0.3">
      <c r="A53" s="66">
        <v>31</v>
      </c>
      <c r="B53" s="102" t="s">
        <v>156</v>
      </c>
      <c r="C53" s="81" t="s">
        <v>60</v>
      </c>
      <c r="D53" s="46" t="s">
        <v>61</v>
      </c>
      <c r="E53" s="82" t="s">
        <v>95</v>
      </c>
      <c r="F53" s="133">
        <v>77</v>
      </c>
      <c r="G53" s="134">
        <v>43304</v>
      </c>
      <c r="H53" s="103">
        <v>45130</v>
      </c>
      <c r="I53" s="133" t="s">
        <v>167</v>
      </c>
      <c r="J53" s="46" t="s">
        <v>349</v>
      </c>
      <c r="K53" s="46" t="s">
        <v>64</v>
      </c>
      <c r="L53" s="77">
        <v>36</v>
      </c>
      <c r="M53" s="46">
        <v>5.41</v>
      </c>
      <c r="N53" s="68">
        <v>17697</v>
      </c>
      <c r="O53" s="69">
        <f t="shared" si="1"/>
        <v>95740.77</v>
      </c>
      <c r="P53" s="46"/>
      <c r="Q53" s="46">
        <v>8</v>
      </c>
      <c r="R53" s="46"/>
      <c r="S53" s="46">
        <v>8</v>
      </c>
      <c r="T53" s="46">
        <v>3</v>
      </c>
      <c r="U53" s="46">
        <v>2</v>
      </c>
      <c r="V53" s="67">
        <f t="shared" si="2"/>
        <v>8</v>
      </c>
      <c r="W53" s="67">
        <f t="shared" si="3"/>
        <v>11</v>
      </c>
      <c r="X53" s="67">
        <f t="shared" si="4"/>
        <v>2</v>
      </c>
      <c r="Y53" s="69">
        <f t="shared" si="5"/>
        <v>0</v>
      </c>
      <c r="Z53" s="69">
        <f t="shared" si="6"/>
        <v>47870.385000000002</v>
      </c>
      <c r="AA53" s="69">
        <f t="shared" si="7"/>
        <v>0</v>
      </c>
      <c r="AB53" s="69">
        <f t="shared" si="8"/>
        <v>47870.385000000002</v>
      </c>
      <c r="AC53" s="69">
        <f t="shared" si="9"/>
        <v>17951.394375</v>
      </c>
      <c r="AD53" s="69">
        <f t="shared" si="10"/>
        <v>11967.596250000001</v>
      </c>
      <c r="AE53" s="69">
        <f t="shared" si="11"/>
        <v>125659.76062500001</v>
      </c>
      <c r="AF53" s="69">
        <f t="shared" si="12"/>
        <v>62829.880312500005</v>
      </c>
      <c r="AG53" s="69">
        <f t="shared" si="81"/>
        <v>18848.964093750004</v>
      </c>
      <c r="AH53" s="69">
        <f t="shared" si="13"/>
        <v>2875.7625000000003</v>
      </c>
      <c r="AI53" s="69">
        <f t="shared" si="14"/>
        <v>210214.36753125</v>
      </c>
      <c r="AJ53" s="78"/>
      <c r="AK53" s="71">
        <f t="shared" si="15"/>
        <v>0</v>
      </c>
      <c r="AL53" s="78">
        <v>6</v>
      </c>
      <c r="AM53" s="71">
        <f t="shared" si="16"/>
        <v>3318.1875</v>
      </c>
      <c r="AN53" s="71">
        <f t="shared" si="59"/>
        <v>6</v>
      </c>
      <c r="AO53" s="71">
        <f t="shared" si="35"/>
        <v>3318.1875</v>
      </c>
      <c r="AP53" s="78">
        <v>13.5</v>
      </c>
      <c r="AQ53" s="71">
        <f t="shared" si="18"/>
        <v>7465.921875</v>
      </c>
      <c r="AR53" s="78"/>
      <c r="AS53" s="71">
        <f t="shared" si="19"/>
        <v>0</v>
      </c>
      <c r="AT53" s="70">
        <f t="shared" si="20"/>
        <v>13.5</v>
      </c>
      <c r="AU53" s="71">
        <f t="shared" si="21"/>
        <v>7465.921875</v>
      </c>
      <c r="AV53" s="70">
        <f t="shared" si="22"/>
        <v>19.5</v>
      </c>
      <c r="AW53" s="71">
        <f t="shared" si="23"/>
        <v>10784.109375</v>
      </c>
      <c r="AX53" s="79"/>
      <c r="AY53" s="80"/>
      <c r="AZ53" s="79"/>
      <c r="BA53" s="80"/>
      <c r="BB53" s="71"/>
      <c r="BC53" s="46"/>
      <c r="BD53" s="46"/>
      <c r="BE53" s="46"/>
      <c r="BF53" s="69">
        <f t="shared" si="24"/>
        <v>0</v>
      </c>
      <c r="BG53" s="69">
        <f>V53+W53+X53</f>
        <v>21</v>
      </c>
      <c r="BH53" s="69">
        <f t="shared" si="26"/>
        <v>56546.892281250002</v>
      </c>
      <c r="BI53" s="72"/>
      <c r="BJ53" s="72">
        <f t="shared" si="82"/>
        <v>0</v>
      </c>
      <c r="BK53" s="69">
        <f>V53+W53+X53</f>
        <v>21</v>
      </c>
      <c r="BL53" s="69">
        <f>(AE53+AF53)*40%</f>
        <v>75395.856375000018</v>
      </c>
      <c r="BM53" s="193"/>
      <c r="BN53" s="193">
        <v>17697</v>
      </c>
      <c r="BO53" s="69"/>
      <c r="BP53" s="72">
        <f t="shared" si="37"/>
        <v>0</v>
      </c>
      <c r="BQ53" s="69">
        <f t="shared" si="29"/>
        <v>160423.85803125001</v>
      </c>
      <c r="BR53" s="69">
        <f t="shared" si="30"/>
        <v>147384.48721875003</v>
      </c>
      <c r="BS53" s="69">
        <f t="shared" si="31"/>
        <v>67331.00165625001</v>
      </c>
      <c r="BT53" s="69">
        <f t="shared" si="32"/>
        <v>138225.73668750003</v>
      </c>
      <c r="BU53" s="69">
        <f t="shared" si="33"/>
        <v>370638.22556250001</v>
      </c>
      <c r="BV53" s="73">
        <f t="shared" si="34"/>
        <v>4447658.7067499999</v>
      </c>
      <c r="BW53" s="54" t="s">
        <v>228</v>
      </c>
    </row>
    <row r="54" spans="1:76" s="55" customFormat="1" ht="14.25" customHeight="1" x14ac:dyDescent="0.3">
      <c r="A54" s="101">
        <v>32</v>
      </c>
      <c r="B54" s="102" t="s">
        <v>214</v>
      </c>
      <c r="C54" s="81" t="s">
        <v>340</v>
      </c>
      <c r="D54" s="46" t="s">
        <v>61</v>
      </c>
      <c r="E54" s="102" t="s">
        <v>153</v>
      </c>
      <c r="F54" s="75">
        <v>112</v>
      </c>
      <c r="G54" s="76">
        <v>44071</v>
      </c>
      <c r="H54" s="76">
        <v>45897</v>
      </c>
      <c r="I54" s="75" t="s">
        <v>170</v>
      </c>
      <c r="J54" s="46" t="s">
        <v>348</v>
      </c>
      <c r="K54" s="46" t="s">
        <v>72</v>
      </c>
      <c r="L54" s="77">
        <v>38</v>
      </c>
      <c r="M54" s="46">
        <v>5.2</v>
      </c>
      <c r="N54" s="68">
        <v>17697</v>
      </c>
      <c r="O54" s="69">
        <f t="shared" si="1"/>
        <v>92024.400000000009</v>
      </c>
      <c r="P54" s="46"/>
      <c r="Q54" s="46"/>
      <c r="R54" s="46"/>
      <c r="S54" s="46">
        <v>16</v>
      </c>
      <c r="T54" s="46"/>
      <c r="U54" s="46"/>
      <c r="V54" s="67">
        <f t="shared" si="2"/>
        <v>16</v>
      </c>
      <c r="W54" s="67">
        <f t="shared" si="3"/>
        <v>0</v>
      </c>
      <c r="X54" s="67">
        <f t="shared" si="4"/>
        <v>0</v>
      </c>
      <c r="Y54" s="69">
        <f t="shared" si="5"/>
        <v>0</v>
      </c>
      <c r="Z54" s="69">
        <f t="shared" si="6"/>
        <v>0</v>
      </c>
      <c r="AA54" s="69">
        <f t="shared" si="7"/>
        <v>0</v>
      </c>
      <c r="AB54" s="69">
        <f t="shared" si="8"/>
        <v>92024.400000000009</v>
      </c>
      <c r="AC54" s="69">
        <f t="shared" si="9"/>
        <v>0</v>
      </c>
      <c r="AD54" s="69">
        <f t="shared" si="10"/>
        <v>0</v>
      </c>
      <c r="AE54" s="69">
        <f t="shared" si="11"/>
        <v>92024.400000000009</v>
      </c>
      <c r="AF54" s="69">
        <f t="shared" si="12"/>
        <v>46012.200000000004</v>
      </c>
      <c r="AG54" s="69">
        <f t="shared" si="81"/>
        <v>13803.660000000002</v>
      </c>
      <c r="AH54" s="69">
        <f t="shared" si="13"/>
        <v>3539.4</v>
      </c>
      <c r="AI54" s="69">
        <f t="shared" si="14"/>
        <v>155379.66000000003</v>
      </c>
      <c r="AJ54" s="78">
        <v>16</v>
      </c>
      <c r="AK54" s="71">
        <f t="shared" si="15"/>
        <v>7078.8</v>
      </c>
      <c r="AL54" s="78"/>
      <c r="AM54" s="71">
        <f t="shared" si="16"/>
        <v>0</v>
      </c>
      <c r="AN54" s="71">
        <f t="shared" si="59"/>
        <v>16</v>
      </c>
      <c r="AO54" s="71">
        <f t="shared" si="35"/>
        <v>7078.8</v>
      </c>
      <c r="AP54" s="78"/>
      <c r="AQ54" s="71">
        <f t="shared" si="18"/>
        <v>0</v>
      </c>
      <c r="AR54" s="78"/>
      <c r="AS54" s="71">
        <f t="shared" si="19"/>
        <v>0</v>
      </c>
      <c r="AT54" s="70">
        <f t="shared" si="20"/>
        <v>0</v>
      </c>
      <c r="AU54" s="71">
        <f t="shared" si="21"/>
        <v>0</v>
      </c>
      <c r="AV54" s="70">
        <f t="shared" si="22"/>
        <v>16</v>
      </c>
      <c r="AW54" s="71">
        <f t="shared" si="23"/>
        <v>7078.8</v>
      </c>
      <c r="AX54" s="79" t="s">
        <v>179</v>
      </c>
      <c r="AY54" s="79">
        <v>1</v>
      </c>
      <c r="AZ54" s="79"/>
      <c r="BA54" s="79"/>
      <c r="BB54" s="71">
        <f>17697*50%</f>
        <v>8848.5</v>
      </c>
      <c r="BC54" s="46"/>
      <c r="BD54" s="46"/>
      <c r="BE54" s="46"/>
      <c r="BF54" s="69">
        <f t="shared" si="24"/>
        <v>0</v>
      </c>
      <c r="BG54" s="69">
        <f>V54+W54+X54</f>
        <v>16</v>
      </c>
      <c r="BH54" s="69">
        <f t="shared" si="26"/>
        <v>41410.980000000003</v>
      </c>
      <c r="BI54" s="72"/>
      <c r="BJ54" s="72">
        <f t="shared" si="82"/>
        <v>0</v>
      </c>
      <c r="BK54" s="69">
        <f>V54+W54+X54</f>
        <v>16</v>
      </c>
      <c r="BL54" s="69">
        <f>(AE54+AF54)*35%</f>
        <v>48312.81</v>
      </c>
      <c r="BM54" s="69"/>
      <c r="BN54" s="69"/>
      <c r="BO54" s="72"/>
      <c r="BP54" s="72">
        <f t="shared" si="37"/>
        <v>0</v>
      </c>
      <c r="BQ54" s="69">
        <f t="shared" si="29"/>
        <v>105651.09</v>
      </c>
      <c r="BR54" s="69">
        <f t="shared" si="30"/>
        <v>109367.46</v>
      </c>
      <c r="BS54" s="69">
        <f t="shared" si="31"/>
        <v>57338.28</v>
      </c>
      <c r="BT54" s="69">
        <f t="shared" si="32"/>
        <v>94325.010000000009</v>
      </c>
      <c r="BU54" s="69">
        <f t="shared" si="33"/>
        <v>261030.75000000003</v>
      </c>
      <c r="BV54" s="73">
        <f t="shared" si="34"/>
        <v>3132369.0000000005</v>
      </c>
      <c r="BW54" s="54" t="s">
        <v>231</v>
      </c>
    </row>
    <row r="55" spans="1:76" s="55" customFormat="1" ht="14.25" customHeight="1" x14ac:dyDescent="0.3">
      <c r="A55" s="66">
        <v>33</v>
      </c>
      <c r="B55" s="102" t="s">
        <v>342</v>
      </c>
      <c r="C55" s="81" t="s">
        <v>97</v>
      </c>
      <c r="D55" s="46" t="s">
        <v>61</v>
      </c>
      <c r="E55" s="102" t="s">
        <v>343</v>
      </c>
      <c r="F55" s="75">
        <v>83</v>
      </c>
      <c r="G55" s="76">
        <v>43308</v>
      </c>
      <c r="H55" s="76">
        <v>45134</v>
      </c>
      <c r="I55" s="75" t="s">
        <v>168</v>
      </c>
      <c r="J55" s="46" t="s">
        <v>350</v>
      </c>
      <c r="K55" s="46" t="s">
        <v>68</v>
      </c>
      <c r="L55" s="77">
        <v>11.11</v>
      </c>
      <c r="M55" s="46">
        <v>4.8140000000000001</v>
      </c>
      <c r="N55" s="68">
        <v>17697</v>
      </c>
      <c r="O55" s="69">
        <f t="shared" si="1"/>
        <v>85193.358000000007</v>
      </c>
      <c r="P55" s="46"/>
      <c r="Q55" s="46"/>
      <c r="R55" s="46">
        <v>3</v>
      </c>
      <c r="S55" s="46">
        <v>2</v>
      </c>
      <c r="T55" s="46">
        <v>3</v>
      </c>
      <c r="U55" s="46">
        <v>3</v>
      </c>
      <c r="V55" s="67">
        <f t="shared" si="2"/>
        <v>2</v>
      </c>
      <c r="W55" s="67">
        <f t="shared" si="3"/>
        <v>3</v>
      </c>
      <c r="X55" s="67">
        <f t="shared" si="4"/>
        <v>6</v>
      </c>
      <c r="Y55" s="69">
        <f t="shared" ref="Y55:Y87" si="83">SUM(O55/16*P55)</f>
        <v>0</v>
      </c>
      <c r="Z55" s="69">
        <f t="shared" ref="Z55:Z87" si="84">SUM(O55/16*Q55)</f>
        <v>0</v>
      </c>
      <c r="AA55" s="69">
        <f t="shared" ref="AA55:AA87" si="85">SUM(O55/16*R55)</f>
        <v>15973.754625000001</v>
      </c>
      <c r="AB55" s="69">
        <f t="shared" ref="AB55:AB87" si="86">SUM(O55/16*S55)</f>
        <v>10649.169750000001</v>
      </c>
      <c r="AC55" s="69">
        <f t="shared" ref="AC55:AC87" si="87">SUM(O55/16*T55)</f>
        <v>15973.754625000001</v>
      </c>
      <c r="AD55" s="69">
        <f t="shared" ref="AD55:AD87" si="88">SUM(O55/16*U55)</f>
        <v>15973.754625000001</v>
      </c>
      <c r="AE55" s="69">
        <f t="shared" si="11"/>
        <v>58570.433625000005</v>
      </c>
      <c r="AF55" s="69">
        <f t="shared" si="12"/>
        <v>29285.216812500003</v>
      </c>
      <c r="AG55" s="69">
        <f t="shared" si="81"/>
        <v>8785.5650437500008</v>
      </c>
      <c r="AH55" s="69">
        <f t="shared" si="13"/>
        <v>1769.7</v>
      </c>
      <c r="AI55" s="69">
        <f t="shared" si="14"/>
        <v>98410.915481250006</v>
      </c>
      <c r="AJ55" s="78"/>
      <c r="AK55" s="71">
        <f t="shared" ref="AK55:AK85" si="89">N55/16*AJ55*40%</f>
        <v>0</v>
      </c>
      <c r="AL55" s="78">
        <v>2</v>
      </c>
      <c r="AM55" s="71">
        <f t="shared" ref="AM55:AM85" si="90">N55/16*AL55*50%</f>
        <v>1106.0625</v>
      </c>
      <c r="AN55" s="71">
        <f t="shared" si="59"/>
        <v>2</v>
      </c>
      <c r="AO55" s="71">
        <f t="shared" si="35"/>
        <v>1106.0625</v>
      </c>
      <c r="AP55" s="78">
        <v>6</v>
      </c>
      <c r="AQ55" s="71">
        <f t="shared" ref="AQ55:AQ85" si="91">N55/16*AP55*50%</f>
        <v>3318.1875</v>
      </c>
      <c r="AR55" s="78"/>
      <c r="AS55" s="71">
        <f t="shared" ref="AS55:AS85" si="92">N55/16*AR55*40%</f>
        <v>0</v>
      </c>
      <c r="AT55" s="70">
        <f t="shared" si="20"/>
        <v>6</v>
      </c>
      <c r="AU55" s="71">
        <f t="shared" si="21"/>
        <v>3318.1875</v>
      </c>
      <c r="AV55" s="70">
        <f t="shared" si="22"/>
        <v>8</v>
      </c>
      <c r="AW55" s="71">
        <f t="shared" si="23"/>
        <v>4424.25</v>
      </c>
      <c r="AX55" s="79"/>
      <c r="AY55" s="79"/>
      <c r="AZ55" s="79"/>
      <c r="BA55" s="79"/>
      <c r="BB55" s="71"/>
      <c r="BC55" s="46"/>
      <c r="BD55" s="46"/>
      <c r="BE55" s="46"/>
      <c r="BF55" s="69"/>
      <c r="BG55" s="69">
        <v>20</v>
      </c>
      <c r="BH55" s="69">
        <f t="shared" si="26"/>
        <v>26356.695131250002</v>
      </c>
      <c r="BI55" s="72"/>
      <c r="BJ55" s="72"/>
      <c r="BK55" s="69">
        <f>V55+W55+X55</f>
        <v>11</v>
      </c>
      <c r="BL55" s="69">
        <f>(AE55+AF55)*30%</f>
        <v>26356.695131250002</v>
      </c>
      <c r="BM55" s="69"/>
      <c r="BN55" s="69"/>
      <c r="BO55" s="72"/>
      <c r="BP55" s="72">
        <f t="shared" si="37"/>
        <v>0</v>
      </c>
      <c r="BQ55" s="69">
        <f t="shared" si="29"/>
        <v>57137.640262500005</v>
      </c>
      <c r="BR55" s="69">
        <f t="shared" si="30"/>
        <v>69125.698668750003</v>
      </c>
      <c r="BS55" s="69">
        <f t="shared" si="31"/>
        <v>30780.945131250002</v>
      </c>
      <c r="BT55" s="69">
        <f t="shared" si="32"/>
        <v>55641.911943750005</v>
      </c>
      <c r="BU55" s="69">
        <f t="shared" si="33"/>
        <v>155548.55574375001</v>
      </c>
      <c r="BV55" s="73">
        <f t="shared" si="34"/>
        <v>1866582.6689250001</v>
      </c>
      <c r="BW55" s="54" t="s">
        <v>232</v>
      </c>
    </row>
    <row r="56" spans="1:76" s="55" customFormat="1" ht="14.25" customHeight="1" x14ac:dyDescent="0.3">
      <c r="A56" s="101">
        <v>34</v>
      </c>
      <c r="B56" s="81" t="s">
        <v>96</v>
      </c>
      <c r="C56" s="81" t="s">
        <v>97</v>
      </c>
      <c r="D56" s="46" t="s">
        <v>61</v>
      </c>
      <c r="E56" s="82" t="s">
        <v>98</v>
      </c>
      <c r="F56" s="75">
        <v>120</v>
      </c>
      <c r="G56" s="76">
        <v>44377</v>
      </c>
      <c r="H56" s="76">
        <v>46203</v>
      </c>
      <c r="I56" s="75" t="s">
        <v>168</v>
      </c>
      <c r="J56" s="46" t="s">
        <v>348</v>
      </c>
      <c r="K56" s="46" t="s">
        <v>72</v>
      </c>
      <c r="L56" s="77">
        <v>37.090000000000003</v>
      </c>
      <c r="M56" s="46">
        <v>5.2</v>
      </c>
      <c r="N56" s="68">
        <v>17697</v>
      </c>
      <c r="O56" s="69">
        <f t="shared" ref="O56:O88" si="93">N56*M56</f>
        <v>92024.400000000009</v>
      </c>
      <c r="P56" s="46"/>
      <c r="Q56" s="46">
        <v>11</v>
      </c>
      <c r="R56" s="46"/>
      <c r="S56" s="46"/>
      <c r="T56" s="46">
        <v>9</v>
      </c>
      <c r="U56" s="46"/>
      <c r="V56" s="67">
        <f t="shared" ref="V56:X88" si="94">SUM(P56+S56)</f>
        <v>0</v>
      </c>
      <c r="W56" s="67">
        <f t="shared" ref="W56:W88" si="95">SUM(Q56+T56)</f>
        <v>20</v>
      </c>
      <c r="X56" s="67">
        <f t="shared" ref="X56:X88" si="96">SUM(R56+U56)</f>
        <v>0</v>
      </c>
      <c r="Y56" s="69">
        <f t="shared" si="83"/>
        <v>0</v>
      </c>
      <c r="Z56" s="69">
        <f t="shared" si="84"/>
        <v>63266.775000000009</v>
      </c>
      <c r="AA56" s="69">
        <f t="shared" si="85"/>
        <v>0</v>
      </c>
      <c r="AB56" s="69">
        <f t="shared" si="86"/>
        <v>0</v>
      </c>
      <c r="AC56" s="69">
        <f t="shared" si="87"/>
        <v>51763.725000000006</v>
      </c>
      <c r="AD56" s="69">
        <f t="shared" si="88"/>
        <v>0</v>
      </c>
      <c r="AE56" s="69">
        <f t="shared" ref="AE56:AE88" si="97">SUM(Y56:AD56)</f>
        <v>115030.50000000001</v>
      </c>
      <c r="AF56" s="69">
        <f t="shared" ref="AF56:AF88" si="98">AE56*50%</f>
        <v>57515.250000000007</v>
      </c>
      <c r="AG56" s="69">
        <f t="shared" si="81"/>
        <v>17254.575000000004</v>
      </c>
      <c r="AH56" s="69">
        <f t="shared" si="13"/>
        <v>1990.9125000000001</v>
      </c>
      <c r="AI56" s="69">
        <f t="shared" ref="AI56:AI88" si="99">AH56+AG56+AF56+AE56</f>
        <v>191791.23750000005</v>
      </c>
      <c r="AJ56" s="78"/>
      <c r="AK56" s="71">
        <f t="shared" si="89"/>
        <v>0</v>
      </c>
      <c r="AL56" s="78"/>
      <c r="AM56" s="71">
        <f t="shared" si="90"/>
        <v>0</v>
      </c>
      <c r="AN56" s="71">
        <f t="shared" si="59"/>
        <v>0</v>
      </c>
      <c r="AO56" s="71">
        <f t="shared" si="35"/>
        <v>0</v>
      </c>
      <c r="AP56" s="78">
        <v>15.5</v>
      </c>
      <c r="AQ56" s="71">
        <f t="shared" si="91"/>
        <v>8571.984375</v>
      </c>
      <c r="AR56" s="78"/>
      <c r="AS56" s="71">
        <f t="shared" si="92"/>
        <v>0</v>
      </c>
      <c r="AT56" s="70">
        <f t="shared" ref="AT56:AU88" si="100">AP56+AR56</f>
        <v>15.5</v>
      </c>
      <c r="AU56" s="71">
        <f t="shared" ref="AU56:AU88" si="101">AQ56+AS56</f>
        <v>8571.984375</v>
      </c>
      <c r="AV56" s="70">
        <f t="shared" ref="AV56:AV88" si="102">AN56+AT56</f>
        <v>15.5</v>
      </c>
      <c r="AW56" s="71">
        <f t="shared" ref="AW56:AW88" si="103">AO56+AU56</f>
        <v>8571.984375</v>
      </c>
      <c r="AX56" s="79"/>
      <c r="AY56" s="80"/>
      <c r="AZ56" s="79"/>
      <c r="BA56" s="80"/>
      <c r="BB56" s="71">
        <f>SUM(N56*AY56)*50%+(N56*AZ56)*60%+(N56*BA56)*60%</f>
        <v>0</v>
      </c>
      <c r="BC56" s="46"/>
      <c r="BD56" s="46"/>
      <c r="BE56" s="46"/>
      <c r="BF56" s="69">
        <f t="shared" ref="BF56:BF98" si="104">SUM(N56*BC56*20%)+(N56*BD56)*30%</f>
        <v>0</v>
      </c>
      <c r="BG56" s="69">
        <f>V56+W56+X56</f>
        <v>20</v>
      </c>
      <c r="BH56" s="69">
        <f t="shared" ref="BH56:BH88" si="105">(AE56+AF56)*30%</f>
        <v>51763.725000000006</v>
      </c>
      <c r="BI56" s="72"/>
      <c r="BJ56" s="72">
        <f>(O56/18*BI56)*30%</f>
        <v>0</v>
      </c>
      <c r="BK56" s="69">
        <v>20</v>
      </c>
      <c r="BL56" s="69">
        <f>(AE56+AF56)*35%</f>
        <v>60391.012500000004</v>
      </c>
      <c r="BM56" s="69"/>
      <c r="BN56" s="69"/>
      <c r="BO56" s="72"/>
      <c r="BP56" s="72">
        <f t="shared" si="37"/>
        <v>0</v>
      </c>
      <c r="BQ56" s="69">
        <f t="shared" si="29"/>
        <v>120726.72187500002</v>
      </c>
      <c r="BR56" s="69">
        <f t="shared" ref="BR56:BR88" si="106">AE56+AG56+AH56+BF56+BP56</f>
        <v>134275.98750000002</v>
      </c>
      <c r="BS56" s="69">
        <f t="shared" ref="BS56:BS88" si="107">AW56+BB56+BH56+BJ56</f>
        <v>60335.709375000006</v>
      </c>
      <c r="BT56" s="69">
        <f t="shared" ref="BT56:BT88" si="108">AF56+BL56</f>
        <v>117906.26250000001</v>
      </c>
      <c r="BU56" s="69">
        <f t="shared" ref="BU56:BU88" si="109">SUM(AI56+BQ56)</f>
        <v>312517.95937500009</v>
      </c>
      <c r="BV56" s="73">
        <f t="shared" ref="BV56:BV88" si="110">BU56*12</f>
        <v>3750215.5125000011</v>
      </c>
      <c r="BW56" s="54" t="s">
        <v>231</v>
      </c>
    </row>
    <row r="57" spans="1:76" s="55" customFormat="1" ht="14.25" customHeight="1" x14ac:dyDescent="0.3">
      <c r="A57" s="66">
        <v>35</v>
      </c>
      <c r="B57" s="81" t="s">
        <v>99</v>
      </c>
      <c r="C57" s="141" t="s">
        <v>100</v>
      </c>
      <c r="D57" s="142" t="s">
        <v>61</v>
      </c>
      <c r="E57" s="143" t="s">
        <v>274</v>
      </c>
      <c r="F57" s="75">
        <v>118</v>
      </c>
      <c r="G57" s="76">
        <v>44365</v>
      </c>
      <c r="H57" s="144" t="s">
        <v>402</v>
      </c>
      <c r="I57" s="75" t="s">
        <v>173</v>
      </c>
      <c r="J57" s="46" t="s">
        <v>350</v>
      </c>
      <c r="K57" s="46" t="s">
        <v>68</v>
      </c>
      <c r="L57" s="77">
        <v>31.04</v>
      </c>
      <c r="M57" s="46">
        <v>5.16</v>
      </c>
      <c r="N57" s="68">
        <v>17697</v>
      </c>
      <c r="O57" s="69">
        <f t="shared" si="93"/>
        <v>91316.52</v>
      </c>
      <c r="P57" s="46"/>
      <c r="Q57" s="46"/>
      <c r="R57" s="46">
        <v>2</v>
      </c>
      <c r="S57" s="46"/>
      <c r="T57" s="46"/>
      <c r="U57" s="46"/>
      <c r="V57" s="67">
        <f t="shared" si="94"/>
        <v>0</v>
      </c>
      <c r="W57" s="67">
        <f t="shared" si="95"/>
        <v>0</v>
      </c>
      <c r="X57" s="67">
        <f t="shared" si="96"/>
        <v>2</v>
      </c>
      <c r="Y57" s="69">
        <f t="shared" si="83"/>
        <v>0</v>
      </c>
      <c r="Z57" s="69">
        <f t="shared" si="84"/>
        <v>0</v>
      </c>
      <c r="AA57" s="69">
        <f t="shared" si="85"/>
        <v>11414.565000000001</v>
      </c>
      <c r="AB57" s="69">
        <f t="shared" si="86"/>
        <v>0</v>
      </c>
      <c r="AC57" s="69">
        <f t="shared" si="87"/>
        <v>0</v>
      </c>
      <c r="AD57" s="69">
        <f t="shared" si="88"/>
        <v>0</v>
      </c>
      <c r="AE57" s="69">
        <f t="shared" si="97"/>
        <v>11414.565000000001</v>
      </c>
      <c r="AF57" s="69">
        <f t="shared" si="98"/>
        <v>5707.2825000000003</v>
      </c>
      <c r="AG57" s="69">
        <f t="shared" si="81"/>
        <v>1712.1847500000001</v>
      </c>
      <c r="AH57" s="69">
        <f t="shared" si="13"/>
        <v>0</v>
      </c>
      <c r="AI57" s="69">
        <f t="shared" si="99"/>
        <v>18834.03225</v>
      </c>
      <c r="AJ57" s="78"/>
      <c r="AK57" s="71">
        <f t="shared" si="89"/>
        <v>0</v>
      </c>
      <c r="AL57" s="78"/>
      <c r="AM57" s="71">
        <f t="shared" si="90"/>
        <v>0</v>
      </c>
      <c r="AN57" s="71">
        <f t="shared" si="59"/>
        <v>0</v>
      </c>
      <c r="AO57" s="71">
        <f t="shared" si="35"/>
        <v>0</v>
      </c>
      <c r="AP57" s="78"/>
      <c r="AQ57" s="71">
        <f t="shared" si="91"/>
        <v>0</v>
      </c>
      <c r="AR57" s="78">
        <v>1</v>
      </c>
      <c r="AS57" s="71">
        <f t="shared" si="92"/>
        <v>442.42500000000001</v>
      </c>
      <c r="AT57" s="70">
        <f t="shared" si="100"/>
        <v>1</v>
      </c>
      <c r="AU57" s="71">
        <f t="shared" si="101"/>
        <v>442.42500000000001</v>
      </c>
      <c r="AV57" s="70">
        <f t="shared" si="102"/>
        <v>1</v>
      </c>
      <c r="AW57" s="71">
        <f t="shared" si="103"/>
        <v>442.42500000000001</v>
      </c>
      <c r="AX57" s="79" t="s">
        <v>190</v>
      </c>
      <c r="AY57" s="80"/>
      <c r="AZ57" s="80">
        <v>0.5</v>
      </c>
      <c r="BA57" s="80"/>
      <c r="BB57" s="71">
        <f>SUM(N57*AY57)*50%+(N57*AZ57)*60%+(N57*BA57)*60%</f>
        <v>5309.0999999999995</v>
      </c>
      <c r="BC57" s="46"/>
      <c r="BD57" s="46"/>
      <c r="BE57" s="46"/>
      <c r="BF57" s="69">
        <f t="shared" si="104"/>
        <v>0</v>
      </c>
      <c r="BG57" s="69">
        <f>V57+W57+X57</f>
        <v>2</v>
      </c>
      <c r="BH57" s="69">
        <f t="shared" si="105"/>
        <v>5136.5542500000001</v>
      </c>
      <c r="BI57" s="72"/>
      <c r="BJ57" s="72">
        <f>(O57/18*BI57)*30%</f>
        <v>0</v>
      </c>
      <c r="BK57" s="69">
        <f t="shared" ref="BK57:BK59" si="111">V57+W57+X57</f>
        <v>2</v>
      </c>
      <c r="BL57" s="69">
        <f t="shared" ref="BL57:BL59" si="112">(AE57+AF57)*30%</f>
        <v>5136.5542500000001</v>
      </c>
      <c r="BM57" s="69"/>
      <c r="BN57" s="69"/>
      <c r="BO57" s="72"/>
      <c r="BP57" s="72">
        <f t="shared" si="37"/>
        <v>0</v>
      </c>
      <c r="BQ57" s="69">
        <f t="shared" si="29"/>
        <v>16024.6335</v>
      </c>
      <c r="BR57" s="69">
        <f t="shared" si="106"/>
        <v>13126.749750000001</v>
      </c>
      <c r="BS57" s="69">
        <f t="shared" si="107"/>
        <v>10888.079249999999</v>
      </c>
      <c r="BT57" s="69">
        <f t="shared" si="108"/>
        <v>10843.83675</v>
      </c>
      <c r="BU57" s="69">
        <f t="shared" si="109"/>
        <v>34858.66575</v>
      </c>
      <c r="BV57" s="73">
        <f t="shared" si="110"/>
        <v>418303.989</v>
      </c>
      <c r="BW57" s="54" t="s">
        <v>232</v>
      </c>
    </row>
    <row r="58" spans="1:76" s="55" customFormat="1" ht="14.25" customHeight="1" x14ac:dyDescent="0.3">
      <c r="A58" s="101">
        <v>36</v>
      </c>
      <c r="B58" s="1" t="s">
        <v>456</v>
      </c>
      <c r="C58" s="141" t="s">
        <v>100</v>
      </c>
      <c r="D58" s="142" t="s">
        <v>61</v>
      </c>
      <c r="E58" s="143" t="s">
        <v>274</v>
      </c>
      <c r="F58" s="75">
        <v>118</v>
      </c>
      <c r="G58" s="76">
        <v>44365</v>
      </c>
      <c r="H58" s="144" t="s">
        <v>402</v>
      </c>
      <c r="I58" s="75" t="s">
        <v>445</v>
      </c>
      <c r="J58" s="46" t="s">
        <v>350</v>
      </c>
      <c r="K58" s="46" t="s">
        <v>68</v>
      </c>
      <c r="L58" s="77">
        <v>31.04</v>
      </c>
      <c r="M58" s="46">
        <v>5.16</v>
      </c>
      <c r="N58" s="68">
        <v>17697</v>
      </c>
      <c r="O58" s="69">
        <f t="shared" ref="O58" si="113">N58*M58</f>
        <v>91316.52</v>
      </c>
      <c r="P58" s="46"/>
      <c r="Q58" s="46">
        <v>1</v>
      </c>
      <c r="R58" s="46"/>
      <c r="S58" s="46"/>
      <c r="T58" s="46"/>
      <c r="U58" s="46"/>
      <c r="V58" s="67">
        <f t="shared" ref="V58" si="114">SUM(P58+S58)</f>
        <v>0</v>
      </c>
      <c r="W58" s="67">
        <f t="shared" ref="W58" si="115">SUM(Q58+T58)</f>
        <v>1</v>
      </c>
      <c r="X58" s="67">
        <f t="shared" ref="X58" si="116">SUM(R58+U58)</f>
        <v>0</v>
      </c>
      <c r="Y58" s="69">
        <f t="shared" si="83"/>
        <v>0</v>
      </c>
      <c r="Z58" s="69">
        <f t="shared" si="84"/>
        <v>5707.2825000000003</v>
      </c>
      <c r="AA58" s="69">
        <f t="shared" si="85"/>
        <v>0</v>
      </c>
      <c r="AB58" s="69">
        <f t="shared" si="86"/>
        <v>0</v>
      </c>
      <c r="AC58" s="69">
        <f t="shared" si="87"/>
        <v>0</v>
      </c>
      <c r="AD58" s="69">
        <f t="shared" si="88"/>
        <v>0</v>
      </c>
      <c r="AE58" s="69">
        <f t="shared" ref="AE58" si="117">SUM(Y58:AD58)</f>
        <v>5707.2825000000003</v>
      </c>
      <c r="AF58" s="69">
        <f t="shared" ref="AF58" si="118">AE58*50%</f>
        <v>2853.6412500000001</v>
      </c>
      <c r="AG58" s="69">
        <f t="shared" ref="AG58" si="119">(AE58+AF58)*10%</f>
        <v>856.09237500000006</v>
      </c>
      <c r="AH58" s="69">
        <f t="shared" si="13"/>
        <v>0</v>
      </c>
      <c r="AI58" s="69">
        <f t="shared" ref="AI58" si="120">AH58+AG58+AF58+AE58</f>
        <v>9417.0161250000001</v>
      </c>
      <c r="AJ58" s="78"/>
      <c r="AK58" s="71">
        <f t="shared" si="89"/>
        <v>0</v>
      </c>
      <c r="AL58" s="78"/>
      <c r="AM58" s="71">
        <f t="shared" si="90"/>
        <v>0</v>
      </c>
      <c r="AN58" s="71">
        <f t="shared" ref="AN58" si="121">AJ58+AL58</f>
        <v>0</v>
      </c>
      <c r="AO58" s="71">
        <f t="shared" ref="AO58" si="122">AK58+AM58</f>
        <v>0</v>
      </c>
      <c r="AP58" s="78"/>
      <c r="AQ58" s="71">
        <f t="shared" si="91"/>
        <v>0</v>
      </c>
      <c r="AR58" s="78">
        <v>0.5</v>
      </c>
      <c r="AS58" s="71">
        <f t="shared" si="92"/>
        <v>221.21250000000001</v>
      </c>
      <c r="AT58" s="70">
        <f t="shared" ref="AT58" si="123">AP58+AR58</f>
        <v>0.5</v>
      </c>
      <c r="AU58" s="71">
        <f t="shared" ref="AU58" si="124">AQ58+AS58</f>
        <v>221.21250000000001</v>
      </c>
      <c r="AV58" s="70">
        <f t="shared" ref="AV58" si="125">AN58+AT58</f>
        <v>0.5</v>
      </c>
      <c r="AW58" s="71">
        <f t="shared" ref="AW58" si="126">AO58+AU58</f>
        <v>221.21250000000001</v>
      </c>
      <c r="AX58" s="79"/>
      <c r="AY58" s="80"/>
      <c r="AZ58" s="80"/>
      <c r="BA58" s="80"/>
      <c r="BB58" s="71"/>
      <c r="BC58" s="46"/>
      <c r="BD58" s="46"/>
      <c r="BE58" s="46"/>
      <c r="BF58" s="69">
        <f t="shared" si="104"/>
        <v>0</v>
      </c>
      <c r="BG58" s="69">
        <f>V58+W58+X58</f>
        <v>1</v>
      </c>
      <c r="BH58" s="69">
        <f t="shared" ref="BH58" si="127">(AE58+AF58)*30%</f>
        <v>2568.2771250000001</v>
      </c>
      <c r="BI58" s="72"/>
      <c r="BJ58" s="72">
        <f>(O58/18*BI58)*30%</f>
        <v>0</v>
      </c>
      <c r="BK58" s="69">
        <f t="shared" si="111"/>
        <v>1</v>
      </c>
      <c r="BL58" s="69">
        <f t="shared" si="112"/>
        <v>2568.2771250000001</v>
      </c>
      <c r="BM58" s="69"/>
      <c r="BN58" s="69"/>
      <c r="BO58" s="72"/>
      <c r="BP58" s="72">
        <f t="shared" si="37"/>
        <v>0</v>
      </c>
      <c r="BQ58" s="69">
        <f t="shared" si="29"/>
        <v>5357.7667500000007</v>
      </c>
      <c r="BR58" s="69">
        <f t="shared" ref="BR58" si="128">AE58+AG58+AH58+BF58+BP58</f>
        <v>6563.3748750000004</v>
      </c>
      <c r="BS58" s="69">
        <f t="shared" ref="BS58" si="129">AW58+BB58+BH58+BJ58</f>
        <v>2789.4896250000002</v>
      </c>
      <c r="BT58" s="69">
        <f t="shared" ref="BT58" si="130">AF58+BL58</f>
        <v>5421.9183750000002</v>
      </c>
      <c r="BU58" s="69">
        <f t="shared" ref="BU58" si="131">SUM(AI58+BQ58)</f>
        <v>14774.782875000001</v>
      </c>
      <c r="BV58" s="73">
        <f t="shared" ref="BV58" si="132">BU58*12</f>
        <v>177297.39449999999</v>
      </c>
      <c r="BW58" s="54" t="s">
        <v>232</v>
      </c>
    </row>
    <row r="59" spans="1:76" s="55" customFormat="1" ht="14.25" customHeight="1" x14ac:dyDescent="0.3">
      <c r="A59" s="66">
        <v>37</v>
      </c>
      <c r="B59" s="81" t="s">
        <v>99</v>
      </c>
      <c r="C59" s="141" t="s">
        <v>89</v>
      </c>
      <c r="D59" s="142" t="s">
        <v>61</v>
      </c>
      <c r="E59" s="143" t="s">
        <v>274</v>
      </c>
      <c r="F59" s="75">
        <v>118</v>
      </c>
      <c r="G59" s="76">
        <v>44365</v>
      </c>
      <c r="H59" s="144" t="s">
        <v>402</v>
      </c>
      <c r="I59" s="75" t="s">
        <v>89</v>
      </c>
      <c r="J59" s="46" t="s">
        <v>350</v>
      </c>
      <c r="K59" s="46" t="s">
        <v>68</v>
      </c>
      <c r="L59" s="77">
        <v>31.04</v>
      </c>
      <c r="M59" s="46">
        <v>5.16</v>
      </c>
      <c r="N59" s="68">
        <v>17697</v>
      </c>
      <c r="O59" s="69">
        <f t="shared" si="93"/>
        <v>91316.52</v>
      </c>
      <c r="P59" s="46"/>
      <c r="Q59" s="46">
        <v>3</v>
      </c>
      <c r="R59" s="46">
        <v>6</v>
      </c>
      <c r="S59" s="46"/>
      <c r="T59" s="46">
        <v>3</v>
      </c>
      <c r="U59" s="46"/>
      <c r="V59" s="67">
        <f t="shared" si="94"/>
        <v>0</v>
      </c>
      <c r="W59" s="67">
        <f t="shared" si="95"/>
        <v>6</v>
      </c>
      <c r="X59" s="67">
        <f t="shared" si="96"/>
        <v>6</v>
      </c>
      <c r="Y59" s="69">
        <f t="shared" si="83"/>
        <v>0</v>
      </c>
      <c r="Z59" s="69">
        <f t="shared" si="84"/>
        <v>17121.8475</v>
      </c>
      <c r="AA59" s="69">
        <f t="shared" si="85"/>
        <v>34243.695</v>
      </c>
      <c r="AB59" s="69">
        <f t="shared" si="86"/>
        <v>0</v>
      </c>
      <c r="AC59" s="69">
        <f t="shared" si="87"/>
        <v>17121.8475</v>
      </c>
      <c r="AD59" s="69">
        <f t="shared" si="88"/>
        <v>0</v>
      </c>
      <c r="AE59" s="69">
        <f t="shared" si="97"/>
        <v>68487.39</v>
      </c>
      <c r="AF59" s="69">
        <f t="shared" si="98"/>
        <v>34243.695</v>
      </c>
      <c r="AG59" s="69">
        <f t="shared" si="81"/>
        <v>10273.1085</v>
      </c>
      <c r="AH59" s="69">
        <f t="shared" si="13"/>
        <v>663.63750000000005</v>
      </c>
      <c r="AI59" s="69">
        <f t="shared" si="99"/>
        <v>113667.83100000001</v>
      </c>
      <c r="AJ59" s="78"/>
      <c r="AK59" s="71">
        <f t="shared" si="89"/>
        <v>0</v>
      </c>
      <c r="AL59" s="78"/>
      <c r="AM59" s="71">
        <f t="shared" si="90"/>
        <v>0</v>
      </c>
      <c r="AN59" s="71">
        <f t="shared" si="59"/>
        <v>0</v>
      </c>
      <c r="AO59" s="71">
        <f t="shared" si="35"/>
        <v>0</v>
      </c>
      <c r="AP59" s="78"/>
      <c r="AQ59" s="71">
        <f t="shared" si="91"/>
        <v>0</v>
      </c>
      <c r="AR59" s="78">
        <v>10</v>
      </c>
      <c r="AS59" s="71">
        <f t="shared" si="92"/>
        <v>4424.25</v>
      </c>
      <c r="AT59" s="70">
        <f t="shared" si="100"/>
        <v>10</v>
      </c>
      <c r="AU59" s="71">
        <f t="shared" si="101"/>
        <v>4424.25</v>
      </c>
      <c r="AV59" s="70">
        <f t="shared" si="102"/>
        <v>10</v>
      </c>
      <c r="AW59" s="71">
        <f t="shared" si="103"/>
        <v>4424.25</v>
      </c>
      <c r="AX59" s="79"/>
      <c r="AY59" s="80"/>
      <c r="AZ59" s="80"/>
      <c r="BA59" s="80"/>
      <c r="BB59" s="71">
        <f>SUM(N59*AY59)*50%+(N59*AZ59)*60%+(N59*BA59)*60%</f>
        <v>0</v>
      </c>
      <c r="BC59" s="46"/>
      <c r="BD59" s="46"/>
      <c r="BE59" s="46"/>
      <c r="BF59" s="69">
        <f t="shared" si="104"/>
        <v>0</v>
      </c>
      <c r="BG59" s="69">
        <f>V59+W59+X59</f>
        <v>12</v>
      </c>
      <c r="BH59" s="69">
        <f t="shared" si="105"/>
        <v>30819.325499999995</v>
      </c>
      <c r="BI59" s="72"/>
      <c r="BJ59" s="72">
        <f>(O59/18*BI59)*30%</f>
        <v>0</v>
      </c>
      <c r="BK59" s="69">
        <f t="shared" si="111"/>
        <v>12</v>
      </c>
      <c r="BL59" s="69">
        <f t="shared" si="112"/>
        <v>30819.325499999995</v>
      </c>
      <c r="BM59" s="69"/>
      <c r="BN59" s="69"/>
      <c r="BO59" s="72"/>
      <c r="BP59" s="72">
        <f t="shared" si="37"/>
        <v>0</v>
      </c>
      <c r="BQ59" s="69">
        <f t="shared" si="29"/>
        <v>66062.900999999983</v>
      </c>
      <c r="BR59" s="69">
        <f t="shared" si="106"/>
        <v>79424.135999999999</v>
      </c>
      <c r="BS59" s="69">
        <f t="shared" si="107"/>
        <v>35243.575499999992</v>
      </c>
      <c r="BT59" s="69">
        <f t="shared" si="108"/>
        <v>65063.020499999999</v>
      </c>
      <c r="BU59" s="69">
        <f t="shared" si="109"/>
        <v>179730.73199999999</v>
      </c>
      <c r="BV59" s="73">
        <f t="shared" si="110"/>
        <v>2156768.784</v>
      </c>
      <c r="BW59" s="54" t="s">
        <v>232</v>
      </c>
    </row>
    <row r="60" spans="1:76" s="55" customFormat="1" ht="14.25" customHeight="1" x14ac:dyDescent="0.3">
      <c r="A60" s="101">
        <v>38</v>
      </c>
      <c r="B60" s="81" t="s">
        <v>336</v>
      </c>
      <c r="C60" s="141" t="s">
        <v>63</v>
      </c>
      <c r="D60" s="142" t="s">
        <v>164</v>
      </c>
      <c r="E60" s="102" t="s">
        <v>487</v>
      </c>
      <c r="F60" s="75">
        <v>15</v>
      </c>
      <c r="G60" s="76">
        <v>42875</v>
      </c>
      <c r="H60" s="144" t="s">
        <v>254</v>
      </c>
      <c r="I60" s="81" t="s">
        <v>63</v>
      </c>
      <c r="J60" s="46">
        <v>2</v>
      </c>
      <c r="K60" s="46" t="s">
        <v>68</v>
      </c>
      <c r="L60" s="77">
        <v>10.11</v>
      </c>
      <c r="M60" s="46">
        <v>4.8099999999999996</v>
      </c>
      <c r="N60" s="68">
        <v>17697</v>
      </c>
      <c r="O60" s="69">
        <f t="shared" si="93"/>
        <v>85122.569999999992</v>
      </c>
      <c r="P60" s="46"/>
      <c r="Q60" s="46"/>
      <c r="R60" s="46"/>
      <c r="S60" s="46"/>
      <c r="T60" s="46">
        <v>5</v>
      </c>
      <c r="U60" s="46">
        <v>1</v>
      </c>
      <c r="V60" s="67">
        <f t="shared" si="94"/>
        <v>0</v>
      </c>
      <c r="W60" s="67">
        <f t="shared" si="95"/>
        <v>5</v>
      </c>
      <c r="X60" s="67">
        <f t="shared" si="96"/>
        <v>1</v>
      </c>
      <c r="Y60" s="69">
        <f t="shared" si="83"/>
        <v>0</v>
      </c>
      <c r="Z60" s="69">
        <f t="shared" si="84"/>
        <v>0</v>
      </c>
      <c r="AA60" s="69">
        <f t="shared" si="85"/>
        <v>0</v>
      </c>
      <c r="AB60" s="69">
        <f t="shared" si="86"/>
        <v>0</v>
      </c>
      <c r="AC60" s="69">
        <f t="shared" si="87"/>
        <v>26600.803124999999</v>
      </c>
      <c r="AD60" s="69">
        <f t="shared" si="88"/>
        <v>5320.1606249999995</v>
      </c>
      <c r="AE60" s="69">
        <f t="shared" si="97"/>
        <v>31920.963749999999</v>
      </c>
      <c r="AF60" s="69">
        <f t="shared" si="98"/>
        <v>15960.481874999999</v>
      </c>
      <c r="AG60" s="69"/>
      <c r="AH60" s="69">
        <f t="shared" si="13"/>
        <v>1327.2750000000001</v>
      </c>
      <c r="AI60" s="69">
        <f t="shared" si="99"/>
        <v>49208.720625000002</v>
      </c>
      <c r="AJ60" s="78"/>
      <c r="AK60" s="71">
        <f t="shared" si="89"/>
        <v>0</v>
      </c>
      <c r="AL60" s="78"/>
      <c r="AM60" s="71">
        <f t="shared" si="90"/>
        <v>0</v>
      </c>
      <c r="AN60" s="71"/>
      <c r="AO60" s="71">
        <f t="shared" si="35"/>
        <v>0</v>
      </c>
      <c r="AP60" s="78"/>
      <c r="AQ60" s="71">
        <f t="shared" si="91"/>
        <v>0</v>
      </c>
      <c r="AR60" s="78"/>
      <c r="AS60" s="71">
        <f t="shared" si="92"/>
        <v>0</v>
      </c>
      <c r="AT60" s="70">
        <f t="shared" si="100"/>
        <v>0</v>
      </c>
      <c r="AU60" s="71">
        <f t="shared" si="101"/>
        <v>0</v>
      </c>
      <c r="AV60" s="70">
        <f t="shared" si="102"/>
        <v>0</v>
      </c>
      <c r="AW60" s="71">
        <f t="shared" si="103"/>
        <v>0</v>
      </c>
      <c r="AX60" s="79"/>
      <c r="AY60" s="80"/>
      <c r="AZ60" s="80"/>
      <c r="BA60" s="80"/>
      <c r="BB60" s="71">
        <f>SUM(N60*AY60)*50%+(N60*AZ60)*60%+(N60*BA60)*60%</f>
        <v>0</v>
      </c>
      <c r="BC60" s="46"/>
      <c r="BD60" s="46"/>
      <c r="BE60" s="46"/>
      <c r="BF60" s="69">
        <f t="shared" si="104"/>
        <v>0</v>
      </c>
      <c r="BG60" s="69">
        <f>V60+W60+X60</f>
        <v>6</v>
      </c>
      <c r="BH60" s="69">
        <f t="shared" si="105"/>
        <v>14364.433687499999</v>
      </c>
      <c r="BI60" s="72"/>
      <c r="BJ60" s="72"/>
      <c r="BK60" s="69"/>
      <c r="BL60" s="69"/>
      <c r="BM60" s="69"/>
      <c r="BN60" s="69"/>
      <c r="BO60" s="72"/>
      <c r="BP60" s="72">
        <f t="shared" si="37"/>
        <v>0</v>
      </c>
      <c r="BQ60" s="69">
        <f t="shared" si="29"/>
        <v>14364.433687499999</v>
      </c>
      <c r="BR60" s="69">
        <f t="shared" si="106"/>
        <v>33248.238749999997</v>
      </c>
      <c r="BS60" s="69">
        <f t="shared" si="107"/>
        <v>14364.433687499999</v>
      </c>
      <c r="BT60" s="69">
        <f t="shared" si="108"/>
        <v>15960.481874999999</v>
      </c>
      <c r="BU60" s="69">
        <f t="shared" si="109"/>
        <v>63573.154312500003</v>
      </c>
      <c r="BV60" s="73">
        <f t="shared" si="110"/>
        <v>762877.85175000003</v>
      </c>
      <c r="BW60" s="54"/>
    </row>
    <row r="61" spans="1:76" s="55" customFormat="1" ht="14.25" customHeight="1" x14ac:dyDescent="0.3">
      <c r="A61" s="66">
        <v>39</v>
      </c>
      <c r="B61" s="81" t="s">
        <v>237</v>
      </c>
      <c r="C61" s="141" t="s">
        <v>124</v>
      </c>
      <c r="D61" s="46" t="s">
        <v>61</v>
      </c>
      <c r="E61" s="143" t="s">
        <v>285</v>
      </c>
      <c r="F61" s="75">
        <v>116</v>
      </c>
      <c r="G61" s="76">
        <v>44365</v>
      </c>
      <c r="H61" s="144" t="s">
        <v>402</v>
      </c>
      <c r="I61" s="75" t="s">
        <v>403</v>
      </c>
      <c r="J61" s="46" t="s">
        <v>350</v>
      </c>
      <c r="K61" s="46" t="s">
        <v>62</v>
      </c>
      <c r="L61" s="77">
        <v>15.03</v>
      </c>
      <c r="M61" s="46">
        <v>4.49</v>
      </c>
      <c r="N61" s="68">
        <v>17697</v>
      </c>
      <c r="O61" s="69">
        <f t="shared" si="93"/>
        <v>79459.53</v>
      </c>
      <c r="P61" s="46"/>
      <c r="Q61" s="46"/>
      <c r="R61" s="46">
        <v>4</v>
      </c>
      <c r="S61" s="46"/>
      <c r="T61" s="46"/>
      <c r="U61" s="46">
        <v>1</v>
      </c>
      <c r="V61" s="67">
        <f t="shared" si="94"/>
        <v>0</v>
      </c>
      <c r="W61" s="67">
        <f t="shared" si="95"/>
        <v>0</v>
      </c>
      <c r="X61" s="67">
        <f t="shared" si="96"/>
        <v>5</v>
      </c>
      <c r="Y61" s="69">
        <f t="shared" si="83"/>
        <v>0</v>
      </c>
      <c r="Z61" s="69">
        <f t="shared" si="84"/>
        <v>0</v>
      </c>
      <c r="AA61" s="69">
        <f t="shared" si="85"/>
        <v>19864.8825</v>
      </c>
      <c r="AB61" s="69">
        <f t="shared" si="86"/>
        <v>0</v>
      </c>
      <c r="AC61" s="69">
        <f t="shared" si="87"/>
        <v>0</v>
      </c>
      <c r="AD61" s="69">
        <f t="shared" si="88"/>
        <v>4966.2206249999999</v>
      </c>
      <c r="AE61" s="69">
        <f t="shared" si="97"/>
        <v>24831.103125000001</v>
      </c>
      <c r="AF61" s="69">
        <f t="shared" si="98"/>
        <v>12415.551562500001</v>
      </c>
      <c r="AG61" s="69"/>
      <c r="AH61" s="69">
        <f t="shared" si="13"/>
        <v>221.21250000000001</v>
      </c>
      <c r="AI61" s="69">
        <f t="shared" si="99"/>
        <v>37467.8671875</v>
      </c>
      <c r="AJ61" s="78"/>
      <c r="AK61" s="71">
        <f t="shared" si="89"/>
        <v>0</v>
      </c>
      <c r="AL61" s="78"/>
      <c r="AM61" s="71">
        <f t="shared" si="90"/>
        <v>0</v>
      </c>
      <c r="AN61" s="71">
        <f t="shared" ref="AN61:AN75" si="133">AJ61+AL61</f>
        <v>0</v>
      </c>
      <c r="AO61" s="71">
        <f t="shared" ref="AO61:AO93" si="134">AK61+AM61</f>
        <v>0</v>
      </c>
      <c r="AP61" s="78"/>
      <c r="AQ61" s="71">
        <f t="shared" si="91"/>
        <v>0</v>
      </c>
      <c r="AR61" s="78"/>
      <c r="AS61" s="71">
        <f t="shared" si="92"/>
        <v>0</v>
      </c>
      <c r="AT61" s="70">
        <f t="shared" si="100"/>
        <v>0</v>
      </c>
      <c r="AU61" s="71">
        <f t="shared" si="101"/>
        <v>0</v>
      </c>
      <c r="AV61" s="70">
        <f t="shared" si="102"/>
        <v>0</v>
      </c>
      <c r="AW61" s="71">
        <f t="shared" si="103"/>
        <v>0</v>
      </c>
      <c r="AX61" s="79"/>
      <c r="AY61" s="80"/>
      <c r="AZ61" s="80"/>
      <c r="BA61" s="80"/>
      <c r="BB61" s="71">
        <f>SUM(N61*AY61)*50%+(N61*AZ61)*60%+(N61*BA61)*60%</f>
        <v>0</v>
      </c>
      <c r="BC61" s="46"/>
      <c r="BD61" s="46"/>
      <c r="BE61" s="46"/>
      <c r="BF61" s="69">
        <f t="shared" si="104"/>
        <v>0</v>
      </c>
      <c r="BG61" s="69">
        <v>0</v>
      </c>
      <c r="BH61" s="69">
        <f t="shared" si="105"/>
        <v>11173.996406250002</v>
      </c>
      <c r="BI61" s="72"/>
      <c r="BJ61" s="72">
        <f>(O61/18*BI61)*30%</f>
        <v>0</v>
      </c>
      <c r="BK61" s="69">
        <f>V61+W61+X61</f>
        <v>5</v>
      </c>
      <c r="BL61" s="69">
        <f>(AE61+AF61)*30%</f>
        <v>11173.996406250002</v>
      </c>
      <c r="BM61" s="69"/>
      <c r="BN61" s="69"/>
      <c r="BO61" s="72"/>
      <c r="BP61" s="72">
        <f t="shared" si="37"/>
        <v>0</v>
      </c>
      <c r="BQ61" s="69">
        <f t="shared" si="29"/>
        <v>22347.992812500004</v>
      </c>
      <c r="BR61" s="69">
        <f t="shared" si="106"/>
        <v>25052.315625000003</v>
      </c>
      <c r="BS61" s="69">
        <f t="shared" si="107"/>
        <v>11173.996406250002</v>
      </c>
      <c r="BT61" s="69">
        <f t="shared" si="108"/>
        <v>23589.547968750005</v>
      </c>
      <c r="BU61" s="69">
        <f t="shared" si="109"/>
        <v>59815.86</v>
      </c>
      <c r="BV61" s="73">
        <f t="shared" si="110"/>
        <v>717790.32000000007</v>
      </c>
      <c r="BW61" s="54" t="s">
        <v>232</v>
      </c>
      <c r="BX61" s="140"/>
    </row>
    <row r="62" spans="1:76" s="55" customFormat="1" ht="14.25" customHeight="1" x14ac:dyDescent="0.3">
      <c r="A62" s="101">
        <v>40</v>
      </c>
      <c r="B62" s="81" t="s">
        <v>101</v>
      </c>
      <c r="C62" s="81" t="s">
        <v>102</v>
      </c>
      <c r="D62" s="46" t="s">
        <v>61</v>
      </c>
      <c r="E62" s="82" t="s">
        <v>272</v>
      </c>
      <c r="F62" s="135">
        <v>79</v>
      </c>
      <c r="G62" s="134">
        <v>43304</v>
      </c>
      <c r="H62" s="103">
        <v>45130</v>
      </c>
      <c r="I62" s="75" t="s">
        <v>167</v>
      </c>
      <c r="J62" s="46" t="s">
        <v>349</v>
      </c>
      <c r="K62" s="46" t="s">
        <v>64</v>
      </c>
      <c r="L62" s="77">
        <v>26</v>
      </c>
      <c r="M62" s="46">
        <v>5.41</v>
      </c>
      <c r="N62" s="68">
        <v>17697</v>
      </c>
      <c r="O62" s="69">
        <f t="shared" si="93"/>
        <v>95740.77</v>
      </c>
      <c r="P62" s="46"/>
      <c r="Q62" s="46">
        <v>4</v>
      </c>
      <c r="R62" s="46">
        <v>11</v>
      </c>
      <c r="S62" s="46"/>
      <c r="T62" s="46">
        <v>8</v>
      </c>
      <c r="U62" s="46"/>
      <c r="V62" s="67">
        <f t="shared" si="94"/>
        <v>0</v>
      </c>
      <c r="W62" s="67">
        <f t="shared" si="95"/>
        <v>12</v>
      </c>
      <c r="X62" s="67">
        <f t="shared" si="96"/>
        <v>11</v>
      </c>
      <c r="Y62" s="69">
        <f t="shared" si="83"/>
        <v>0</v>
      </c>
      <c r="Z62" s="69">
        <f t="shared" si="84"/>
        <v>23935.192500000001</v>
      </c>
      <c r="AA62" s="69">
        <f t="shared" si="85"/>
        <v>65821.779374999998</v>
      </c>
      <c r="AB62" s="69">
        <f t="shared" si="86"/>
        <v>0</v>
      </c>
      <c r="AC62" s="69">
        <f t="shared" si="87"/>
        <v>47870.385000000002</v>
      </c>
      <c r="AD62" s="69">
        <f t="shared" si="88"/>
        <v>0</v>
      </c>
      <c r="AE62" s="69">
        <f t="shared" si="97"/>
        <v>137627.356875</v>
      </c>
      <c r="AF62" s="69">
        <f t="shared" si="98"/>
        <v>68813.678437499999</v>
      </c>
      <c r="AG62" s="69">
        <f>(AE62+AF62)*10%</f>
        <v>20644.103531250003</v>
      </c>
      <c r="AH62" s="69">
        <f t="shared" si="13"/>
        <v>1769.7</v>
      </c>
      <c r="AI62" s="69">
        <f t="shared" si="99"/>
        <v>228854.83884375001</v>
      </c>
      <c r="AJ62" s="78"/>
      <c r="AK62" s="71">
        <f t="shared" si="89"/>
        <v>0</v>
      </c>
      <c r="AL62" s="78"/>
      <c r="AM62" s="71">
        <f t="shared" si="90"/>
        <v>0</v>
      </c>
      <c r="AN62" s="71">
        <f t="shared" si="133"/>
        <v>0</v>
      </c>
      <c r="AO62" s="71">
        <f t="shared" si="134"/>
        <v>0</v>
      </c>
      <c r="AP62" s="78">
        <v>15</v>
      </c>
      <c r="AQ62" s="71">
        <f t="shared" si="91"/>
        <v>8295.46875</v>
      </c>
      <c r="AR62" s="78"/>
      <c r="AS62" s="71">
        <f t="shared" si="92"/>
        <v>0</v>
      </c>
      <c r="AT62" s="70">
        <f t="shared" si="100"/>
        <v>15</v>
      </c>
      <c r="AU62" s="71">
        <f t="shared" si="101"/>
        <v>8295.46875</v>
      </c>
      <c r="AV62" s="70">
        <f t="shared" si="102"/>
        <v>15</v>
      </c>
      <c r="AW62" s="71">
        <f t="shared" si="103"/>
        <v>8295.46875</v>
      </c>
      <c r="AX62" s="79" t="s">
        <v>301</v>
      </c>
      <c r="AY62" s="80"/>
      <c r="AZ62" s="80">
        <v>1</v>
      </c>
      <c r="BA62" s="80"/>
      <c r="BB62" s="71">
        <f>17697*60%</f>
        <v>10618.199999999999</v>
      </c>
      <c r="BC62" s="46"/>
      <c r="BD62" s="46"/>
      <c r="BE62" s="46"/>
      <c r="BF62" s="69">
        <f t="shared" si="104"/>
        <v>0</v>
      </c>
      <c r="BG62" s="69">
        <f t="shared" ref="BG62:BG97" si="135">V62+W62+X62</f>
        <v>23</v>
      </c>
      <c r="BH62" s="69">
        <f t="shared" si="105"/>
        <v>61932.310593749993</v>
      </c>
      <c r="BI62" s="72"/>
      <c r="BJ62" s="72">
        <f>(O62/18*BI62)*30%</f>
        <v>0</v>
      </c>
      <c r="BK62" s="69">
        <f>V62+W62+X62</f>
        <v>23</v>
      </c>
      <c r="BL62" s="69">
        <f>(AE62+AF62)*40%</f>
        <v>82576.41412500001</v>
      </c>
      <c r="BM62" s="69"/>
      <c r="BN62" s="69"/>
      <c r="BO62" s="69"/>
      <c r="BP62" s="72">
        <f t="shared" si="37"/>
        <v>0</v>
      </c>
      <c r="BQ62" s="69">
        <f t="shared" si="29"/>
        <v>163422.39346875</v>
      </c>
      <c r="BR62" s="69">
        <f t="shared" si="106"/>
        <v>160041.16040625001</v>
      </c>
      <c r="BS62" s="69">
        <f t="shared" si="107"/>
        <v>80845.97934374999</v>
      </c>
      <c r="BT62" s="69">
        <f t="shared" si="108"/>
        <v>151390.09256250001</v>
      </c>
      <c r="BU62" s="69">
        <f t="shared" si="109"/>
        <v>392277.23231250001</v>
      </c>
      <c r="BV62" s="73">
        <f t="shared" si="110"/>
        <v>4707326.7877500001</v>
      </c>
      <c r="BW62" s="54" t="s">
        <v>228</v>
      </c>
    </row>
    <row r="63" spans="1:76" s="55" customFormat="1" ht="14.25" customHeight="1" x14ac:dyDescent="0.3">
      <c r="A63" s="66">
        <v>41</v>
      </c>
      <c r="B63" s="81" t="s">
        <v>103</v>
      </c>
      <c r="C63" s="81" t="s">
        <v>104</v>
      </c>
      <c r="D63" s="46" t="s">
        <v>61</v>
      </c>
      <c r="E63" s="82" t="s">
        <v>105</v>
      </c>
      <c r="F63" s="75">
        <v>80</v>
      </c>
      <c r="G63" s="134">
        <v>43304</v>
      </c>
      <c r="H63" s="103">
        <v>45130</v>
      </c>
      <c r="I63" s="75" t="s">
        <v>167</v>
      </c>
      <c r="J63" s="46" t="s">
        <v>349</v>
      </c>
      <c r="K63" s="46" t="s">
        <v>64</v>
      </c>
      <c r="L63" s="77">
        <v>21.05</v>
      </c>
      <c r="M63" s="46">
        <v>5.32</v>
      </c>
      <c r="N63" s="68">
        <v>17697</v>
      </c>
      <c r="O63" s="69">
        <f t="shared" si="93"/>
        <v>94148.040000000008</v>
      </c>
      <c r="P63" s="46"/>
      <c r="Q63" s="46">
        <v>10</v>
      </c>
      <c r="R63" s="46"/>
      <c r="S63" s="46"/>
      <c r="T63" s="46">
        <v>5</v>
      </c>
      <c r="U63" s="46"/>
      <c r="V63" s="67">
        <f t="shared" si="94"/>
        <v>0</v>
      </c>
      <c r="W63" s="67">
        <f t="shared" si="95"/>
        <v>15</v>
      </c>
      <c r="X63" s="67">
        <f t="shared" si="96"/>
        <v>0</v>
      </c>
      <c r="Y63" s="69">
        <f t="shared" si="83"/>
        <v>0</v>
      </c>
      <c r="Z63" s="69">
        <f t="shared" si="84"/>
        <v>58842.525000000009</v>
      </c>
      <c r="AA63" s="69">
        <f t="shared" si="85"/>
        <v>0</v>
      </c>
      <c r="AB63" s="69">
        <f t="shared" si="86"/>
        <v>0</v>
      </c>
      <c r="AC63" s="69">
        <f t="shared" si="87"/>
        <v>29421.262500000004</v>
      </c>
      <c r="AD63" s="69">
        <f t="shared" si="88"/>
        <v>0</v>
      </c>
      <c r="AE63" s="69">
        <f t="shared" si="97"/>
        <v>88263.787500000006</v>
      </c>
      <c r="AF63" s="69">
        <f t="shared" si="98"/>
        <v>44131.893750000003</v>
      </c>
      <c r="AG63" s="69">
        <f t="shared" ref="AG63:AG64" si="136">(AE63+AF63)*10%</f>
        <v>13239.568125000003</v>
      </c>
      <c r="AH63" s="69">
        <f t="shared" si="13"/>
        <v>1106.0625</v>
      </c>
      <c r="AI63" s="69">
        <f t="shared" si="99"/>
        <v>146741.31187500001</v>
      </c>
      <c r="AJ63" s="78"/>
      <c r="AK63" s="71">
        <f t="shared" si="89"/>
        <v>0</v>
      </c>
      <c r="AL63" s="78"/>
      <c r="AM63" s="71">
        <f t="shared" si="90"/>
        <v>0</v>
      </c>
      <c r="AN63" s="71">
        <f t="shared" si="133"/>
        <v>0</v>
      </c>
      <c r="AO63" s="71">
        <f t="shared" si="134"/>
        <v>0</v>
      </c>
      <c r="AP63" s="78">
        <v>10</v>
      </c>
      <c r="AQ63" s="71">
        <f t="shared" si="91"/>
        <v>5530.3125</v>
      </c>
      <c r="AR63" s="78"/>
      <c r="AS63" s="71">
        <f t="shared" si="92"/>
        <v>0</v>
      </c>
      <c r="AT63" s="70">
        <f t="shared" si="100"/>
        <v>10</v>
      </c>
      <c r="AU63" s="71">
        <f t="shared" si="101"/>
        <v>5530.3125</v>
      </c>
      <c r="AV63" s="70">
        <f t="shared" si="102"/>
        <v>10</v>
      </c>
      <c r="AW63" s="71">
        <f t="shared" si="103"/>
        <v>5530.3125</v>
      </c>
      <c r="AX63" s="79"/>
      <c r="AY63" s="80"/>
      <c r="AZ63" s="80"/>
      <c r="BA63" s="80"/>
      <c r="BB63" s="71">
        <f t="shared" ref="BB63:BB76" si="137">SUM(N63*AY63)*50%+(N63*AZ63)*60%+(N63*BA63)*60%</f>
        <v>0</v>
      </c>
      <c r="BC63" s="46"/>
      <c r="BD63" s="46"/>
      <c r="BE63" s="46"/>
      <c r="BF63" s="69">
        <f t="shared" si="104"/>
        <v>0</v>
      </c>
      <c r="BG63" s="69">
        <f t="shared" si="135"/>
        <v>15</v>
      </c>
      <c r="BH63" s="69">
        <f t="shared" si="105"/>
        <v>39718.704375000008</v>
      </c>
      <c r="BI63" s="72"/>
      <c r="BJ63" s="72">
        <f>(O63/18*BI63)*30%</f>
        <v>0</v>
      </c>
      <c r="BK63" s="69">
        <f>V63+W63+X63</f>
        <v>15</v>
      </c>
      <c r="BL63" s="69">
        <f>(AE63+AF63)*40%</f>
        <v>52958.272500000014</v>
      </c>
      <c r="BM63" s="69"/>
      <c r="BN63" s="69"/>
      <c r="BO63" s="69"/>
      <c r="BP63" s="72">
        <f t="shared" si="37"/>
        <v>0</v>
      </c>
      <c r="BQ63" s="69">
        <f t="shared" si="29"/>
        <v>98207.289375000022</v>
      </c>
      <c r="BR63" s="69">
        <f t="shared" si="106"/>
        <v>102609.41812500001</v>
      </c>
      <c r="BS63" s="69">
        <f t="shared" si="107"/>
        <v>45249.016875000008</v>
      </c>
      <c r="BT63" s="69">
        <f t="shared" si="108"/>
        <v>97090.166250000009</v>
      </c>
      <c r="BU63" s="69">
        <f t="shared" si="109"/>
        <v>244948.60125000004</v>
      </c>
      <c r="BV63" s="73">
        <f t="shared" si="110"/>
        <v>2939383.2150000003</v>
      </c>
      <c r="BW63" s="54" t="s">
        <v>228</v>
      </c>
    </row>
    <row r="64" spans="1:76" s="55" customFormat="1" ht="14.25" customHeight="1" x14ac:dyDescent="0.3">
      <c r="A64" s="101">
        <v>42</v>
      </c>
      <c r="B64" s="1" t="s">
        <v>458</v>
      </c>
      <c r="C64" s="81" t="s">
        <v>102</v>
      </c>
      <c r="D64" s="46" t="s">
        <v>61</v>
      </c>
      <c r="E64" s="82" t="s">
        <v>272</v>
      </c>
      <c r="F64" s="75">
        <v>79</v>
      </c>
      <c r="G64" s="134">
        <v>43304</v>
      </c>
      <c r="H64" s="103">
        <v>45130</v>
      </c>
      <c r="I64" s="75" t="s">
        <v>167</v>
      </c>
      <c r="J64" s="46" t="s">
        <v>349</v>
      </c>
      <c r="K64" s="46" t="s">
        <v>64</v>
      </c>
      <c r="L64" s="77">
        <v>26</v>
      </c>
      <c r="M64" s="46">
        <v>5.41</v>
      </c>
      <c r="N64" s="68">
        <v>17697</v>
      </c>
      <c r="O64" s="69">
        <f t="shared" ref="O64" si="138">N64*M64</f>
        <v>95740.77</v>
      </c>
      <c r="P64" s="46"/>
      <c r="Q64" s="46">
        <v>5</v>
      </c>
      <c r="R64" s="46"/>
      <c r="S64" s="46"/>
      <c r="T64" s="46"/>
      <c r="U64" s="46"/>
      <c r="V64" s="67">
        <f t="shared" si="94"/>
        <v>0</v>
      </c>
      <c r="W64" s="67">
        <f t="shared" si="95"/>
        <v>5</v>
      </c>
      <c r="X64" s="67">
        <f t="shared" si="96"/>
        <v>0</v>
      </c>
      <c r="Y64" s="69">
        <f t="shared" si="83"/>
        <v>0</v>
      </c>
      <c r="Z64" s="69">
        <f t="shared" si="84"/>
        <v>29918.990625000002</v>
      </c>
      <c r="AA64" s="69">
        <f t="shared" si="85"/>
        <v>0</v>
      </c>
      <c r="AB64" s="69">
        <f t="shared" si="86"/>
        <v>0</v>
      </c>
      <c r="AC64" s="69">
        <f t="shared" si="87"/>
        <v>0</v>
      </c>
      <c r="AD64" s="69">
        <f t="shared" si="88"/>
        <v>0</v>
      </c>
      <c r="AE64" s="69">
        <f t="shared" si="97"/>
        <v>29918.990625000002</v>
      </c>
      <c r="AF64" s="69">
        <f t="shared" si="98"/>
        <v>14959.495312500001</v>
      </c>
      <c r="AG64" s="69">
        <f t="shared" si="136"/>
        <v>4487.84859375</v>
      </c>
      <c r="AH64" s="69">
        <f t="shared" si="13"/>
        <v>0</v>
      </c>
      <c r="AI64" s="69">
        <f t="shared" si="99"/>
        <v>49366.334531250002</v>
      </c>
      <c r="AJ64" s="78"/>
      <c r="AK64" s="71">
        <f t="shared" si="89"/>
        <v>0</v>
      </c>
      <c r="AL64" s="78"/>
      <c r="AM64" s="71">
        <f t="shared" si="90"/>
        <v>0</v>
      </c>
      <c r="AN64" s="71">
        <f t="shared" si="133"/>
        <v>0</v>
      </c>
      <c r="AO64" s="71">
        <f t="shared" si="134"/>
        <v>0</v>
      </c>
      <c r="AP64" s="78">
        <v>5</v>
      </c>
      <c r="AQ64" s="71">
        <f t="shared" si="91"/>
        <v>2765.15625</v>
      </c>
      <c r="AR64" s="78"/>
      <c r="AS64" s="71">
        <f t="shared" si="92"/>
        <v>0</v>
      </c>
      <c r="AT64" s="70">
        <f t="shared" si="100"/>
        <v>5</v>
      </c>
      <c r="AU64" s="71">
        <f t="shared" si="101"/>
        <v>2765.15625</v>
      </c>
      <c r="AV64" s="70">
        <f t="shared" si="102"/>
        <v>5</v>
      </c>
      <c r="AW64" s="71">
        <f t="shared" si="103"/>
        <v>2765.15625</v>
      </c>
      <c r="AX64" s="79"/>
      <c r="AY64" s="80"/>
      <c r="AZ64" s="80"/>
      <c r="BA64" s="80"/>
      <c r="BB64" s="71">
        <f t="shared" si="137"/>
        <v>0</v>
      </c>
      <c r="BC64" s="46"/>
      <c r="BD64" s="46"/>
      <c r="BE64" s="46"/>
      <c r="BF64" s="69">
        <f t="shared" si="104"/>
        <v>0</v>
      </c>
      <c r="BG64" s="69">
        <f t="shared" si="135"/>
        <v>5</v>
      </c>
      <c r="BH64" s="69">
        <f t="shared" si="105"/>
        <v>13463.545781250001</v>
      </c>
      <c r="BI64" s="72"/>
      <c r="BJ64" s="72">
        <f>(O64/18*BI64)*30%</f>
        <v>0</v>
      </c>
      <c r="BK64" s="69">
        <f>V64+W64+X64</f>
        <v>5</v>
      </c>
      <c r="BL64" s="69">
        <f>(AE64+AF64)*40%</f>
        <v>17951.394375</v>
      </c>
      <c r="BM64" s="69"/>
      <c r="BN64" s="69"/>
      <c r="BO64" s="69"/>
      <c r="BP64" s="72">
        <f t="shared" si="37"/>
        <v>0</v>
      </c>
      <c r="BQ64" s="69">
        <f t="shared" si="29"/>
        <v>34180.096406249999</v>
      </c>
      <c r="BR64" s="69">
        <f t="shared" si="106"/>
        <v>34406.839218749999</v>
      </c>
      <c r="BS64" s="69">
        <f t="shared" si="107"/>
        <v>16228.702031250001</v>
      </c>
      <c r="BT64" s="69">
        <f t="shared" si="108"/>
        <v>32910.889687499999</v>
      </c>
      <c r="BU64" s="69">
        <f t="shared" si="109"/>
        <v>83546.430937500001</v>
      </c>
      <c r="BV64" s="73">
        <f t="shared" si="110"/>
        <v>1002557.17125</v>
      </c>
      <c r="BW64" s="54" t="s">
        <v>228</v>
      </c>
    </row>
    <row r="65" spans="1:76" s="55" customFormat="1" ht="14.25" customHeight="1" x14ac:dyDescent="0.3">
      <c r="A65" s="66">
        <v>43</v>
      </c>
      <c r="B65" s="81" t="s">
        <v>362</v>
      </c>
      <c r="C65" s="81" t="s">
        <v>73</v>
      </c>
      <c r="D65" s="46" t="s">
        <v>61</v>
      </c>
      <c r="E65" s="82" t="s">
        <v>363</v>
      </c>
      <c r="F65" s="133"/>
      <c r="G65" s="134"/>
      <c r="H65" s="134"/>
      <c r="I65" s="133"/>
      <c r="J65" s="46" t="s">
        <v>65</v>
      </c>
      <c r="K65" s="46" t="s">
        <v>62</v>
      </c>
      <c r="L65" s="77">
        <v>7.0000000000000007E-2</v>
      </c>
      <c r="M65" s="46">
        <v>4.0999999999999996</v>
      </c>
      <c r="N65" s="68">
        <v>17697</v>
      </c>
      <c r="O65" s="69">
        <f t="shared" si="93"/>
        <v>72557.7</v>
      </c>
      <c r="P65" s="46"/>
      <c r="Q65" s="46">
        <v>2</v>
      </c>
      <c r="R65" s="46">
        <v>8</v>
      </c>
      <c r="S65" s="46"/>
      <c r="T65" s="46">
        <v>10</v>
      </c>
      <c r="U65" s="46"/>
      <c r="V65" s="67">
        <f t="shared" si="94"/>
        <v>0</v>
      </c>
      <c r="W65" s="67">
        <f t="shared" si="95"/>
        <v>12</v>
      </c>
      <c r="X65" s="67">
        <f t="shared" si="96"/>
        <v>8</v>
      </c>
      <c r="Y65" s="69">
        <f t="shared" si="83"/>
        <v>0</v>
      </c>
      <c r="Z65" s="69">
        <f t="shared" si="84"/>
        <v>9069.7124999999996</v>
      </c>
      <c r="AA65" s="69">
        <f t="shared" si="85"/>
        <v>36278.85</v>
      </c>
      <c r="AB65" s="69">
        <f t="shared" si="86"/>
        <v>0</v>
      </c>
      <c r="AC65" s="69">
        <f t="shared" si="87"/>
        <v>45348.5625</v>
      </c>
      <c r="AD65" s="69">
        <f t="shared" si="88"/>
        <v>0</v>
      </c>
      <c r="AE65" s="69">
        <f t="shared" si="97"/>
        <v>90697.125</v>
      </c>
      <c r="AF65" s="69">
        <f t="shared" si="98"/>
        <v>45348.5625</v>
      </c>
      <c r="AG65" s="69">
        <f>(AE65+AF65)*10%</f>
        <v>13604.56875</v>
      </c>
      <c r="AH65" s="69">
        <f t="shared" si="13"/>
        <v>2212.125</v>
      </c>
      <c r="AI65" s="69">
        <f t="shared" si="99"/>
        <v>151862.38125000001</v>
      </c>
      <c r="AJ65" s="78"/>
      <c r="AK65" s="71">
        <f t="shared" si="89"/>
        <v>0</v>
      </c>
      <c r="AL65" s="78"/>
      <c r="AM65" s="71">
        <f t="shared" si="90"/>
        <v>0</v>
      </c>
      <c r="AN65" s="71">
        <f t="shared" si="133"/>
        <v>0</v>
      </c>
      <c r="AO65" s="71">
        <f t="shared" si="134"/>
        <v>0</v>
      </c>
      <c r="AP65" s="78"/>
      <c r="AQ65" s="71">
        <f t="shared" si="91"/>
        <v>0</v>
      </c>
      <c r="AR65" s="78"/>
      <c r="AS65" s="71">
        <f t="shared" si="92"/>
        <v>0</v>
      </c>
      <c r="AT65" s="70">
        <f t="shared" si="100"/>
        <v>0</v>
      </c>
      <c r="AU65" s="71">
        <f t="shared" si="101"/>
        <v>0</v>
      </c>
      <c r="AV65" s="70">
        <f t="shared" si="102"/>
        <v>0</v>
      </c>
      <c r="AW65" s="71">
        <f t="shared" si="103"/>
        <v>0</v>
      </c>
      <c r="AX65" s="79" t="s">
        <v>288</v>
      </c>
      <c r="AY65" s="79"/>
      <c r="AZ65" s="79">
        <v>0.5</v>
      </c>
      <c r="BA65" s="79"/>
      <c r="BB65" s="71">
        <f t="shared" si="137"/>
        <v>5309.0999999999995</v>
      </c>
      <c r="BC65" s="46"/>
      <c r="BD65" s="46"/>
      <c r="BE65" s="46"/>
      <c r="BF65" s="69">
        <f t="shared" si="104"/>
        <v>0</v>
      </c>
      <c r="BG65" s="69">
        <f t="shared" si="135"/>
        <v>20</v>
      </c>
      <c r="BH65" s="69">
        <f t="shared" si="105"/>
        <v>40813.706249999996</v>
      </c>
      <c r="BI65" s="72"/>
      <c r="BJ65" s="72">
        <f>(O65/18*BI65)*30%</f>
        <v>0</v>
      </c>
      <c r="BK65" s="69"/>
      <c r="BL65" s="69"/>
      <c r="BM65" s="69"/>
      <c r="BN65" s="69"/>
      <c r="BO65" s="72"/>
      <c r="BP65" s="72">
        <f t="shared" si="37"/>
        <v>0</v>
      </c>
      <c r="BQ65" s="69">
        <f t="shared" si="29"/>
        <v>46122.806249999994</v>
      </c>
      <c r="BR65" s="69">
        <f t="shared" si="106"/>
        <v>106513.81875000001</v>
      </c>
      <c r="BS65" s="69">
        <f t="shared" si="107"/>
        <v>46122.806249999994</v>
      </c>
      <c r="BT65" s="69">
        <f t="shared" si="108"/>
        <v>45348.5625</v>
      </c>
      <c r="BU65" s="69">
        <f t="shared" si="109"/>
        <v>197985.1875</v>
      </c>
      <c r="BV65" s="73">
        <f t="shared" si="110"/>
        <v>2375822.25</v>
      </c>
      <c r="BW65" s="54"/>
    </row>
    <row r="66" spans="1:76" s="139" customFormat="1" ht="14.25" customHeight="1" x14ac:dyDescent="0.3">
      <c r="A66" s="66">
        <v>5</v>
      </c>
      <c r="B66" s="81" t="s">
        <v>485</v>
      </c>
      <c r="C66" s="155" t="s">
        <v>73</v>
      </c>
      <c r="D66" s="46" t="s">
        <v>61</v>
      </c>
      <c r="E66" s="82" t="s">
        <v>477</v>
      </c>
      <c r="F66" s="133"/>
      <c r="G66" s="134"/>
      <c r="H66" s="134"/>
      <c r="I66" s="133"/>
      <c r="J66" s="46" t="s">
        <v>65</v>
      </c>
      <c r="K66" s="46" t="s">
        <v>62</v>
      </c>
      <c r="L66" s="77">
        <v>1.06</v>
      </c>
      <c r="M66" s="77">
        <v>4.1399999999999997</v>
      </c>
      <c r="N66" s="102">
        <v>17697</v>
      </c>
      <c r="O66" s="69">
        <f t="shared" si="93"/>
        <v>73265.579999999987</v>
      </c>
      <c r="P66" s="46"/>
      <c r="Q66" s="46">
        <v>3</v>
      </c>
      <c r="R66" s="46"/>
      <c r="S66" s="46"/>
      <c r="T66" s="46"/>
      <c r="U66" s="46"/>
      <c r="V66" s="46">
        <f t="shared" ref="V66" si="139">SUM(P66+S66)</f>
        <v>0</v>
      </c>
      <c r="W66" s="46">
        <f t="shared" ref="W66" si="140">SUM(Q66+T66)</f>
        <v>3</v>
      </c>
      <c r="X66" s="46">
        <f t="shared" ref="X66" si="141">SUM(R66+U66)</f>
        <v>0</v>
      </c>
      <c r="Y66" s="72">
        <f t="shared" ref="Y66" si="142">SUM(O66/16*P66)</f>
        <v>0</v>
      </c>
      <c r="Z66" s="72">
        <f t="shared" ref="Z66" si="143">SUM(O66/16*Q66)</f>
        <v>13737.296249999998</v>
      </c>
      <c r="AA66" s="72">
        <f t="shared" ref="AA66" si="144">SUM(O66/16*R66)</f>
        <v>0</v>
      </c>
      <c r="AB66" s="72">
        <f t="shared" ref="AB66" si="145">SUM(O66/16*S66)</f>
        <v>0</v>
      </c>
      <c r="AC66" s="72">
        <f t="shared" ref="AC66" si="146">SUM(O66/16*T66)</f>
        <v>0</v>
      </c>
      <c r="AD66" s="72">
        <f t="shared" ref="AD66" si="147">SUM(O66/16*U66)</f>
        <v>0</v>
      </c>
      <c r="AE66" s="72">
        <f t="shared" ref="AE66" si="148">SUM(Y66:AD66)</f>
        <v>13737.296249999998</v>
      </c>
      <c r="AF66" s="72">
        <f t="shared" si="98"/>
        <v>6868.6481249999988</v>
      </c>
      <c r="AG66" s="69">
        <f t="shared" ref="AG66" si="149">(AE66+AF66)*10%</f>
        <v>2060.5944374999995</v>
      </c>
      <c r="AH66" s="69">
        <f t="shared" ref="AH66" si="150">SUM(N66/16*S66+N66/16*T66+N66/16*U66)*20%</f>
        <v>0</v>
      </c>
      <c r="AI66" s="72">
        <f t="shared" si="99"/>
        <v>22666.538812499995</v>
      </c>
      <c r="AJ66" s="79"/>
      <c r="AK66" s="136">
        <f t="shared" si="89"/>
        <v>0</v>
      </c>
      <c r="AL66" s="78"/>
      <c r="AM66" s="136">
        <f t="shared" si="90"/>
        <v>0</v>
      </c>
      <c r="AN66" s="136"/>
      <c r="AO66" s="136">
        <f t="shared" si="134"/>
        <v>0</v>
      </c>
      <c r="AP66" s="78"/>
      <c r="AQ66" s="136">
        <f t="shared" si="91"/>
        <v>0</v>
      </c>
      <c r="AR66" s="78"/>
      <c r="AS66" s="136">
        <f t="shared" si="92"/>
        <v>0</v>
      </c>
      <c r="AT66" s="137">
        <f t="shared" si="100"/>
        <v>0</v>
      </c>
      <c r="AU66" s="136">
        <f t="shared" si="101"/>
        <v>0</v>
      </c>
      <c r="AV66" s="137">
        <f t="shared" si="102"/>
        <v>0</v>
      </c>
      <c r="AW66" s="136">
        <f t="shared" si="103"/>
        <v>0</v>
      </c>
      <c r="AX66" s="79"/>
      <c r="AY66" s="80"/>
      <c r="AZ66" s="80"/>
      <c r="BA66" s="80"/>
      <c r="BB66" s="71">
        <f t="shared" ref="BB66" si="151">SUM(N66*AY66)*50%+(N66*AZ66)*60%+(N66*BA66)*60%</f>
        <v>0</v>
      </c>
      <c r="BC66" s="46"/>
      <c r="BD66" s="46"/>
      <c r="BE66" s="72">
        <f t="shared" ref="BE66" si="152">SUM(N66*BC66*20%)+(N66*BD66)*30%</f>
        <v>0</v>
      </c>
      <c r="BF66" s="72">
        <f t="shared" ref="BF66" si="153">SUM(N66*BC66*20%)+(N66*BD66)*30%</f>
        <v>0</v>
      </c>
      <c r="BG66" s="72">
        <f t="shared" si="135"/>
        <v>3</v>
      </c>
      <c r="BH66" s="72">
        <f t="shared" si="105"/>
        <v>6181.7833124999988</v>
      </c>
      <c r="BI66" s="72"/>
      <c r="BJ66" s="72">
        <f t="shared" ref="BJ66" si="154">(O66/18*BI66)*30%</f>
        <v>0</v>
      </c>
      <c r="BK66" s="72"/>
      <c r="BL66" s="72">
        <f t="shared" ref="BL66" si="155">(AE66+AF66)*30%</f>
        <v>6181.7833124999988</v>
      </c>
      <c r="BM66" s="72"/>
      <c r="BN66" s="72"/>
      <c r="BO66" s="72"/>
      <c r="BP66" s="72"/>
      <c r="BQ66" s="72">
        <f t="shared" ref="BQ66" si="156">AW66+BB66+BF66+BH66+BJ66+BL66+BP66</f>
        <v>12363.566624999998</v>
      </c>
      <c r="BR66" s="72">
        <f t="shared" si="106"/>
        <v>15797.890687499998</v>
      </c>
      <c r="BS66" s="72">
        <f t="shared" si="107"/>
        <v>6181.7833124999988</v>
      </c>
      <c r="BT66" s="69">
        <f t="shared" si="108"/>
        <v>13050.431437499998</v>
      </c>
      <c r="BU66" s="69">
        <f t="shared" si="109"/>
        <v>35030.105437499995</v>
      </c>
      <c r="BV66" s="138">
        <f t="shared" si="110"/>
        <v>420361.26524999994</v>
      </c>
    </row>
    <row r="67" spans="1:76" s="55" customFormat="1" ht="14.25" customHeight="1" x14ac:dyDescent="0.3">
      <c r="A67" s="101">
        <v>44</v>
      </c>
      <c r="B67" s="81" t="s">
        <v>120</v>
      </c>
      <c r="C67" s="104" t="s">
        <v>106</v>
      </c>
      <c r="D67" s="67" t="s">
        <v>61</v>
      </c>
      <c r="E67" s="68" t="s">
        <v>240</v>
      </c>
      <c r="F67" s="104">
        <v>59</v>
      </c>
      <c r="G67" s="145" t="s">
        <v>344</v>
      </c>
      <c r="H67" s="145">
        <v>44646</v>
      </c>
      <c r="I67" s="104" t="s">
        <v>106</v>
      </c>
      <c r="J67" s="67">
        <v>2</v>
      </c>
      <c r="K67" s="46" t="s">
        <v>68</v>
      </c>
      <c r="L67" s="105">
        <v>12</v>
      </c>
      <c r="M67" s="67">
        <v>4.8099999999999996</v>
      </c>
      <c r="N67" s="68">
        <v>17697</v>
      </c>
      <c r="O67" s="69">
        <f t="shared" si="93"/>
        <v>85122.569999999992</v>
      </c>
      <c r="P67" s="46"/>
      <c r="Q67" s="46">
        <v>3</v>
      </c>
      <c r="R67" s="46">
        <v>3</v>
      </c>
      <c r="S67" s="46"/>
      <c r="T67" s="46">
        <v>3</v>
      </c>
      <c r="U67" s="46"/>
      <c r="V67" s="67">
        <f t="shared" si="94"/>
        <v>0</v>
      </c>
      <c r="W67" s="67">
        <f t="shared" si="95"/>
        <v>6</v>
      </c>
      <c r="X67" s="67">
        <f t="shared" si="96"/>
        <v>3</v>
      </c>
      <c r="Y67" s="69">
        <f t="shared" si="83"/>
        <v>0</v>
      </c>
      <c r="Z67" s="69">
        <f t="shared" si="84"/>
        <v>15960.481874999998</v>
      </c>
      <c r="AA67" s="69">
        <f t="shared" si="85"/>
        <v>15960.481874999998</v>
      </c>
      <c r="AB67" s="69">
        <f t="shared" si="86"/>
        <v>0</v>
      </c>
      <c r="AC67" s="69">
        <f t="shared" si="87"/>
        <v>15960.481874999998</v>
      </c>
      <c r="AD67" s="69">
        <f t="shared" si="88"/>
        <v>0</v>
      </c>
      <c r="AE67" s="69">
        <f t="shared" si="97"/>
        <v>47881.445624999993</v>
      </c>
      <c r="AF67" s="69">
        <f t="shared" si="98"/>
        <v>23940.722812499997</v>
      </c>
      <c r="AG67" s="69">
        <f>(AE67+AF67)*10%</f>
        <v>7182.2168437499995</v>
      </c>
      <c r="AH67" s="69">
        <f t="shared" si="13"/>
        <v>663.63750000000005</v>
      </c>
      <c r="AI67" s="69">
        <f t="shared" si="99"/>
        <v>79668.02278124998</v>
      </c>
      <c r="AJ67" s="78"/>
      <c r="AK67" s="71">
        <f t="shared" si="89"/>
        <v>0</v>
      </c>
      <c r="AL67" s="78"/>
      <c r="AM67" s="71">
        <f t="shared" si="90"/>
        <v>0</v>
      </c>
      <c r="AN67" s="71">
        <f t="shared" si="133"/>
        <v>0</v>
      </c>
      <c r="AO67" s="71">
        <f t="shared" si="134"/>
        <v>0</v>
      </c>
      <c r="AP67" s="78"/>
      <c r="AQ67" s="71">
        <f t="shared" si="91"/>
        <v>0</v>
      </c>
      <c r="AR67" s="78">
        <v>7</v>
      </c>
      <c r="AS67" s="71">
        <f t="shared" si="92"/>
        <v>3096.9750000000004</v>
      </c>
      <c r="AT67" s="70">
        <f t="shared" si="100"/>
        <v>7</v>
      </c>
      <c r="AU67" s="71">
        <f t="shared" si="101"/>
        <v>3096.9750000000004</v>
      </c>
      <c r="AV67" s="70">
        <f t="shared" si="102"/>
        <v>7</v>
      </c>
      <c r="AW67" s="71">
        <f t="shared" si="103"/>
        <v>3096.9750000000004</v>
      </c>
      <c r="AX67" s="79" t="s">
        <v>327</v>
      </c>
      <c r="AY67" s="80"/>
      <c r="AZ67" s="79"/>
      <c r="BA67" s="80">
        <v>0.5</v>
      </c>
      <c r="BB67" s="71">
        <f t="shared" si="137"/>
        <v>5309.0999999999995</v>
      </c>
      <c r="BC67" s="46"/>
      <c r="BD67" s="46"/>
      <c r="BE67" s="46"/>
      <c r="BF67" s="69">
        <f t="shared" si="104"/>
        <v>0</v>
      </c>
      <c r="BG67" s="69">
        <f t="shared" si="135"/>
        <v>9</v>
      </c>
      <c r="BH67" s="69">
        <f t="shared" si="105"/>
        <v>21546.650531249998</v>
      </c>
      <c r="BI67" s="72"/>
      <c r="BJ67" s="72">
        <v>17697</v>
      </c>
      <c r="BK67" s="69"/>
      <c r="BL67" s="69"/>
      <c r="BM67" s="69"/>
      <c r="BN67" s="69"/>
      <c r="BO67" s="72"/>
      <c r="BP67" s="72">
        <f t="shared" si="37"/>
        <v>0</v>
      </c>
      <c r="BQ67" s="69">
        <f t="shared" si="29"/>
        <v>47649.725531249998</v>
      </c>
      <c r="BR67" s="69">
        <f t="shared" si="106"/>
        <v>55727.299968749991</v>
      </c>
      <c r="BS67" s="69">
        <f t="shared" si="107"/>
        <v>47649.725531249998</v>
      </c>
      <c r="BT67" s="69">
        <f t="shared" si="108"/>
        <v>23940.722812499997</v>
      </c>
      <c r="BU67" s="69">
        <f t="shared" si="109"/>
        <v>127317.74831249999</v>
      </c>
      <c r="BV67" s="73">
        <f t="shared" si="110"/>
        <v>1527812.9797499999</v>
      </c>
      <c r="BW67" s="54" t="s">
        <v>275</v>
      </c>
    </row>
    <row r="68" spans="1:76" s="55" customFormat="1" ht="14.25" customHeight="1" x14ac:dyDescent="0.3">
      <c r="A68" s="66">
        <v>45</v>
      </c>
      <c r="B68" s="81" t="s">
        <v>133</v>
      </c>
      <c r="C68" s="81" t="s">
        <v>63</v>
      </c>
      <c r="D68" s="46" t="s">
        <v>61</v>
      </c>
      <c r="E68" s="102" t="s">
        <v>154</v>
      </c>
      <c r="F68" s="81">
        <v>64</v>
      </c>
      <c r="G68" s="145" t="s">
        <v>344</v>
      </c>
      <c r="H68" s="145">
        <v>44646</v>
      </c>
      <c r="I68" s="81" t="s">
        <v>63</v>
      </c>
      <c r="J68" s="46" t="s">
        <v>253</v>
      </c>
      <c r="K68" s="46" t="s">
        <v>279</v>
      </c>
      <c r="L68" s="77">
        <v>19</v>
      </c>
      <c r="M68" s="46">
        <v>4.99</v>
      </c>
      <c r="N68" s="68">
        <v>17697</v>
      </c>
      <c r="O68" s="69">
        <f t="shared" si="93"/>
        <v>88308.03</v>
      </c>
      <c r="P68" s="46">
        <v>2</v>
      </c>
      <c r="Q68" s="46"/>
      <c r="R68" s="46"/>
      <c r="S68" s="46">
        <v>2</v>
      </c>
      <c r="T68" s="46"/>
      <c r="U68" s="46"/>
      <c r="V68" s="67">
        <f t="shared" si="94"/>
        <v>4</v>
      </c>
      <c r="W68" s="67">
        <f t="shared" si="95"/>
        <v>0</v>
      </c>
      <c r="X68" s="67">
        <f t="shared" si="96"/>
        <v>0</v>
      </c>
      <c r="Y68" s="69">
        <f t="shared" si="83"/>
        <v>11038.50375</v>
      </c>
      <c r="Z68" s="69">
        <f t="shared" si="84"/>
        <v>0</v>
      </c>
      <c r="AA68" s="69">
        <f t="shared" si="85"/>
        <v>0</v>
      </c>
      <c r="AB68" s="69">
        <f t="shared" si="86"/>
        <v>11038.50375</v>
      </c>
      <c r="AC68" s="69">
        <f t="shared" si="87"/>
        <v>0</v>
      </c>
      <c r="AD68" s="69">
        <f t="shared" si="88"/>
        <v>0</v>
      </c>
      <c r="AE68" s="69">
        <f t="shared" si="97"/>
        <v>22077.0075</v>
      </c>
      <c r="AF68" s="69">
        <f t="shared" si="98"/>
        <v>11038.50375</v>
      </c>
      <c r="AG68" s="69"/>
      <c r="AH68" s="69">
        <f t="shared" si="13"/>
        <v>442.42500000000001</v>
      </c>
      <c r="AI68" s="69">
        <f t="shared" si="99"/>
        <v>33557.936249999999</v>
      </c>
      <c r="AJ68" s="78"/>
      <c r="AK68" s="71">
        <f t="shared" si="89"/>
        <v>0</v>
      </c>
      <c r="AL68" s="78"/>
      <c r="AM68" s="71">
        <f t="shared" si="90"/>
        <v>0</v>
      </c>
      <c r="AN68" s="71">
        <f t="shared" si="133"/>
        <v>0</v>
      </c>
      <c r="AO68" s="71">
        <f t="shared" si="134"/>
        <v>0</v>
      </c>
      <c r="AP68" s="78"/>
      <c r="AQ68" s="71">
        <f t="shared" si="91"/>
        <v>0</v>
      </c>
      <c r="AR68" s="78"/>
      <c r="AS68" s="71">
        <f t="shared" si="92"/>
        <v>0</v>
      </c>
      <c r="AT68" s="70">
        <f t="shared" si="100"/>
        <v>0</v>
      </c>
      <c r="AU68" s="71">
        <f t="shared" si="101"/>
        <v>0</v>
      </c>
      <c r="AV68" s="70">
        <f t="shared" si="102"/>
        <v>0</v>
      </c>
      <c r="AW68" s="71">
        <f t="shared" si="103"/>
        <v>0</v>
      </c>
      <c r="AX68" s="79"/>
      <c r="AY68" s="79"/>
      <c r="AZ68" s="79"/>
      <c r="BA68" s="79"/>
      <c r="BB68" s="71">
        <f t="shared" si="137"/>
        <v>0</v>
      </c>
      <c r="BC68" s="46"/>
      <c r="BD68" s="46"/>
      <c r="BE68" s="46"/>
      <c r="BF68" s="69">
        <f t="shared" si="104"/>
        <v>0</v>
      </c>
      <c r="BG68" s="69">
        <f t="shared" si="135"/>
        <v>4</v>
      </c>
      <c r="BH68" s="69">
        <f t="shared" si="105"/>
        <v>9934.6533749999981</v>
      </c>
      <c r="BI68" s="72"/>
      <c r="BJ68" s="72">
        <f t="shared" ref="BJ68:BJ75" si="157">(O68/18*BI68)*30%</f>
        <v>0</v>
      </c>
      <c r="BK68" s="69"/>
      <c r="BL68" s="69"/>
      <c r="BM68" s="69"/>
      <c r="BN68" s="69"/>
      <c r="BO68" s="72">
        <v>1</v>
      </c>
      <c r="BP68" s="72">
        <f t="shared" si="37"/>
        <v>442.4375</v>
      </c>
      <c r="BQ68" s="69">
        <f t="shared" si="29"/>
        <v>10377.090874999998</v>
      </c>
      <c r="BR68" s="69">
        <f t="shared" si="106"/>
        <v>22961.87</v>
      </c>
      <c r="BS68" s="69">
        <f t="shared" si="107"/>
        <v>9934.6533749999981</v>
      </c>
      <c r="BT68" s="69">
        <f t="shared" si="108"/>
        <v>11038.50375</v>
      </c>
      <c r="BU68" s="69">
        <f t="shared" si="109"/>
        <v>43935.027124999993</v>
      </c>
      <c r="BV68" s="73">
        <f t="shared" si="110"/>
        <v>527220.32549999992</v>
      </c>
      <c r="BW68" s="54"/>
    </row>
    <row r="69" spans="1:76" s="55" customFormat="1" ht="14.25" customHeight="1" x14ac:dyDescent="0.3">
      <c r="A69" s="101">
        <v>46</v>
      </c>
      <c r="B69" s="81" t="s">
        <v>107</v>
      </c>
      <c r="C69" s="81" t="s">
        <v>241</v>
      </c>
      <c r="D69" s="46" t="s">
        <v>108</v>
      </c>
      <c r="E69" s="82" t="s">
        <v>109</v>
      </c>
      <c r="F69" s="75">
        <v>88</v>
      </c>
      <c r="G69" s="76">
        <v>43458</v>
      </c>
      <c r="H69" s="144" t="s">
        <v>345</v>
      </c>
      <c r="I69" s="75" t="s">
        <v>174</v>
      </c>
      <c r="J69" s="46" t="s">
        <v>349</v>
      </c>
      <c r="K69" s="46" t="s">
        <v>116</v>
      </c>
      <c r="L69" s="77">
        <v>38</v>
      </c>
      <c r="M69" s="46">
        <v>4.5199999999999996</v>
      </c>
      <c r="N69" s="68">
        <v>17697</v>
      </c>
      <c r="O69" s="69">
        <f t="shared" si="93"/>
        <v>79990.439999999988</v>
      </c>
      <c r="P69" s="46"/>
      <c r="Q69" s="46">
        <v>7</v>
      </c>
      <c r="R69" s="46"/>
      <c r="S69" s="46"/>
      <c r="T69" s="46">
        <v>6</v>
      </c>
      <c r="U69" s="46"/>
      <c r="V69" s="67">
        <f t="shared" si="94"/>
        <v>0</v>
      </c>
      <c r="W69" s="67">
        <f t="shared" si="95"/>
        <v>13</v>
      </c>
      <c r="X69" s="67">
        <f t="shared" si="96"/>
        <v>0</v>
      </c>
      <c r="Y69" s="69">
        <f t="shared" si="83"/>
        <v>0</v>
      </c>
      <c r="Z69" s="69">
        <f t="shared" si="84"/>
        <v>34995.817499999997</v>
      </c>
      <c r="AA69" s="69">
        <f t="shared" si="85"/>
        <v>0</v>
      </c>
      <c r="AB69" s="69">
        <f t="shared" si="86"/>
        <v>0</v>
      </c>
      <c r="AC69" s="69">
        <f t="shared" si="87"/>
        <v>29996.414999999994</v>
      </c>
      <c r="AD69" s="69">
        <f t="shared" si="88"/>
        <v>0</v>
      </c>
      <c r="AE69" s="69">
        <f t="shared" si="97"/>
        <v>64992.232499999991</v>
      </c>
      <c r="AF69" s="69">
        <f t="shared" si="98"/>
        <v>32496.116249999995</v>
      </c>
      <c r="AG69" s="69">
        <f t="shared" ref="AG69:AG75" si="158">(AE69+AF69)*10%</f>
        <v>9748.8348749999986</v>
      </c>
      <c r="AH69" s="69">
        <f t="shared" si="13"/>
        <v>1327.2750000000001</v>
      </c>
      <c r="AI69" s="69">
        <f t="shared" si="99"/>
        <v>108564.45862499998</v>
      </c>
      <c r="AJ69" s="78"/>
      <c r="AK69" s="71">
        <f t="shared" si="89"/>
        <v>0</v>
      </c>
      <c r="AL69" s="78"/>
      <c r="AM69" s="71">
        <f t="shared" si="90"/>
        <v>0</v>
      </c>
      <c r="AN69" s="71">
        <f t="shared" si="133"/>
        <v>0</v>
      </c>
      <c r="AO69" s="71">
        <f t="shared" si="134"/>
        <v>0</v>
      </c>
      <c r="AP69" s="78"/>
      <c r="AQ69" s="71">
        <f t="shared" si="91"/>
        <v>0</v>
      </c>
      <c r="AR69" s="78"/>
      <c r="AS69" s="71">
        <f t="shared" si="92"/>
        <v>0</v>
      </c>
      <c r="AT69" s="70">
        <f t="shared" si="100"/>
        <v>0</v>
      </c>
      <c r="AU69" s="71">
        <f t="shared" si="101"/>
        <v>0</v>
      </c>
      <c r="AV69" s="70">
        <f t="shared" si="102"/>
        <v>0</v>
      </c>
      <c r="AW69" s="71">
        <f t="shared" si="103"/>
        <v>0</v>
      </c>
      <c r="AX69" s="79" t="s">
        <v>193</v>
      </c>
      <c r="AY69" s="80"/>
      <c r="AZ69" s="80">
        <v>1</v>
      </c>
      <c r="BA69" s="80"/>
      <c r="BB69" s="71">
        <f t="shared" si="137"/>
        <v>10618.199999999999</v>
      </c>
      <c r="BC69" s="46"/>
      <c r="BD69" s="46"/>
      <c r="BE69" s="46"/>
      <c r="BF69" s="69">
        <f t="shared" si="104"/>
        <v>0</v>
      </c>
      <c r="BG69" s="69">
        <f t="shared" si="135"/>
        <v>13</v>
      </c>
      <c r="BH69" s="69">
        <f t="shared" si="105"/>
        <v>29246.504624999998</v>
      </c>
      <c r="BI69" s="72"/>
      <c r="BJ69" s="72">
        <f t="shared" si="157"/>
        <v>0</v>
      </c>
      <c r="BK69" s="69">
        <f>V69+W69+X69</f>
        <v>13</v>
      </c>
      <c r="BL69" s="69">
        <f>(AE69+AF69)*40%</f>
        <v>38995.339499999995</v>
      </c>
      <c r="BM69" s="69"/>
      <c r="BN69" s="69"/>
      <c r="BO69" s="69"/>
      <c r="BP69" s="72">
        <f t="shared" si="37"/>
        <v>0</v>
      </c>
      <c r="BQ69" s="69">
        <f t="shared" si="29"/>
        <v>78860.044124999986</v>
      </c>
      <c r="BR69" s="69">
        <f t="shared" si="106"/>
        <v>76068.342374999978</v>
      </c>
      <c r="BS69" s="69">
        <f t="shared" si="107"/>
        <v>39864.704624999998</v>
      </c>
      <c r="BT69" s="69">
        <f t="shared" si="108"/>
        <v>71491.455749999994</v>
      </c>
      <c r="BU69" s="69">
        <f t="shared" si="109"/>
        <v>187424.50274999999</v>
      </c>
      <c r="BV69" s="73">
        <f t="shared" si="110"/>
        <v>2249094.0329999998</v>
      </c>
      <c r="BW69" s="54" t="s">
        <v>228</v>
      </c>
    </row>
    <row r="70" spans="1:76" s="55" customFormat="1" ht="14.25" customHeight="1" x14ac:dyDescent="0.3">
      <c r="A70" s="66">
        <v>47</v>
      </c>
      <c r="B70" s="81" t="s">
        <v>107</v>
      </c>
      <c r="C70" s="81" t="s">
        <v>419</v>
      </c>
      <c r="D70" s="46" t="s">
        <v>108</v>
      </c>
      <c r="E70" s="82" t="s">
        <v>109</v>
      </c>
      <c r="F70" s="75">
        <v>88</v>
      </c>
      <c r="G70" s="76">
        <v>43458</v>
      </c>
      <c r="H70" s="144" t="s">
        <v>345</v>
      </c>
      <c r="I70" s="75" t="s">
        <v>174</v>
      </c>
      <c r="J70" s="46" t="s">
        <v>349</v>
      </c>
      <c r="K70" s="46" t="s">
        <v>116</v>
      </c>
      <c r="L70" s="77">
        <v>38</v>
      </c>
      <c r="M70" s="46">
        <v>4.5199999999999996</v>
      </c>
      <c r="N70" s="68">
        <v>17697</v>
      </c>
      <c r="O70" s="69">
        <f t="shared" ref="O70" si="159">N70*M70</f>
        <v>79990.439999999988</v>
      </c>
      <c r="P70" s="46"/>
      <c r="Q70" s="46"/>
      <c r="R70" s="46">
        <v>2</v>
      </c>
      <c r="S70" s="46"/>
      <c r="T70" s="46"/>
      <c r="U70" s="46"/>
      <c r="V70" s="67">
        <f t="shared" ref="V70" si="160">SUM(P70+S70)</f>
        <v>0</v>
      </c>
      <c r="W70" s="67">
        <f t="shared" ref="W70" si="161">SUM(Q70+T70)</f>
        <v>0</v>
      </c>
      <c r="X70" s="67">
        <f t="shared" ref="X70" si="162">SUM(R70+U70)</f>
        <v>2</v>
      </c>
      <c r="Y70" s="69">
        <f t="shared" si="83"/>
        <v>0</v>
      </c>
      <c r="Z70" s="69">
        <f t="shared" si="84"/>
        <v>0</v>
      </c>
      <c r="AA70" s="69">
        <f t="shared" si="85"/>
        <v>9998.8049999999985</v>
      </c>
      <c r="AB70" s="69">
        <f t="shared" si="86"/>
        <v>0</v>
      </c>
      <c r="AC70" s="69">
        <f t="shared" si="87"/>
        <v>0</v>
      </c>
      <c r="AD70" s="69">
        <f t="shared" si="88"/>
        <v>0</v>
      </c>
      <c r="AE70" s="69">
        <f t="shared" ref="AE70" si="163">SUM(Y70:AD70)</f>
        <v>9998.8049999999985</v>
      </c>
      <c r="AF70" s="69">
        <f t="shared" ref="AF70" si="164">AE70*50%</f>
        <v>4999.4024999999992</v>
      </c>
      <c r="AG70" s="69">
        <f t="shared" ref="AG70" si="165">(AE70+AF70)*10%</f>
        <v>1499.8207499999999</v>
      </c>
      <c r="AH70" s="69">
        <f t="shared" si="13"/>
        <v>0</v>
      </c>
      <c r="AI70" s="69">
        <f t="shared" ref="AI70" si="166">AH70+AG70+AF70+AE70</f>
        <v>16498.028249999996</v>
      </c>
      <c r="AJ70" s="78"/>
      <c r="AK70" s="71">
        <f t="shared" si="89"/>
        <v>0</v>
      </c>
      <c r="AL70" s="78"/>
      <c r="AM70" s="71">
        <f t="shared" si="90"/>
        <v>0</v>
      </c>
      <c r="AN70" s="71">
        <f t="shared" ref="AN70" si="167">AJ70+AL70</f>
        <v>0</v>
      </c>
      <c r="AO70" s="71">
        <f t="shared" ref="AO70" si="168">AK70+AM70</f>
        <v>0</v>
      </c>
      <c r="AP70" s="78"/>
      <c r="AQ70" s="71">
        <f t="shared" si="91"/>
        <v>0</v>
      </c>
      <c r="AR70" s="78"/>
      <c r="AS70" s="71">
        <f t="shared" si="92"/>
        <v>0</v>
      </c>
      <c r="AT70" s="70">
        <f t="shared" ref="AT70" si="169">AP70+AR70</f>
        <v>0</v>
      </c>
      <c r="AU70" s="71">
        <f t="shared" ref="AU70" si="170">AQ70+AS70</f>
        <v>0</v>
      </c>
      <c r="AV70" s="70">
        <f t="shared" ref="AV70" si="171">AN70+AT70</f>
        <v>0</v>
      </c>
      <c r="AW70" s="71">
        <f t="shared" ref="AW70" si="172">AO70+AU70</f>
        <v>0</v>
      </c>
      <c r="AX70" s="79"/>
      <c r="AY70" s="80"/>
      <c r="AZ70" s="80"/>
      <c r="BA70" s="80"/>
      <c r="BB70" s="71">
        <f t="shared" si="137"/>
        <v>0</v>
      </c>
      <c r="BC70" s="46"/>
      <c r="BD70" s="46"/>
      <c r="BE70" s="46"/>
      <c r="BF70" s="69">
        <f t="shared" si="104"/>
        <v>0</v>
      </c>
      <c r="BG70" s="69">
        <f t="shared" ref="BG70" si="173">V70+W70+X70</f>
        <v>2</v>
      </c>
      <c r="BH70" s="69">
        <f t="shared" ref="BH70" si="174">(AE70+AF70)*30%</f>
        <v>4499.4622499999987</v>
      </c>
      <c r="BI70" s="72"/>
      <c r="BJ70" s="72">
        <f t="shared" si="157"/>
        <v>0</v>
      </c>
      <c r="BK70" s="69">
        <f>V70+W70+X70</f>
        <v>2</v>
      </c>
      <c r="BL70" s="69">
        <f>(AE70+AF70)*40%</f>
        <v>5999.2829999999994</v>
      </c>
      <c r="BM70" s="69"/>
      <c r="BN70" s="69"/>
      <c r="BO70" s="69"/>
      <c r="BP70" s="72">
        <f t="shared" si="37"/>
        <v>0</v>
      </c>
      <c r="BQ70" s="69">
        <f t="shared" si="29"/>
        <v>10498.745249999998</v>
      </c>
      <c r="BR70" s="69">
        <f t="shared" ref="BR70" si="175">AE70+AG70+AH70+BF70+BP70</f>
        <v>11498.625749999999</v>
      </c>
      <c r="BS70" s="69">
        <f t="shared" ref="BS70" si="176">AW70+BB70+BH70+BJ70</f>
        <v>4499.4622499999987</v>
      </c>
      <c r="BT70" s="69">
        <f t="shared" ref="BT70" si="177">AF70+BL70</f>
        <v>10998.6855</v>
      </c>
      <c r="BU70" s="69">
        <f t="shared" ref="BU70" si="178">SUM(AI70+BQ70)</f>
        <v>26996.773499999996</v>
      </c>
      <c r="BV70" s="73">
        <f t="shared" ref="BV70" si="179">BU70*12</f>
        <v>323961.28199999995</v>
      </c>
      <c r="BW70" s="54" t="s">
        <v>228</v>
      </c>
    </row>
    <row r="71" spans="1:76" s="55" customFormat="1" ht="14.25" customHeight="1" x14ac:dyDescent="0.3">
      <c r="A71" s="101">
        <v>48</v>
      </c>
      <c r="B71" s="81" t="s">
        <v>321</v>
      </c>
      <c r="C71" s="81" t="s">
        <v>198</v>
      </c>
      <c r="D71" s="46" t="s">
        <v>61</v>
      </c>
      <c r="E71" s="82" t="s">
        <v>199</v>
      </c>
      <c r="F71" s="75">
        <v>110</v>
      </c>
      <c r="G71" s="76">
        <v>44071</v>
      </c>
      <c r="H71" s="144" t="s">
        <v>346</v>
      </c>
      <c r="I71" s="75" t="s">
        <v>168</v>
      </c>
      <c r="J71" s="46" t="s">
        <v>348</v>
      </c>
      <c r="K71" s="46" t="s">
        <v>72</v>
      </c>
      <c r="L71" s="77">
        <v>13.06</v>
      </c>
      <c r="M71" s="46">
        <v>4.95</v>
      </c>
      <c r="N71" s="68">
        <v>17697</v>
      </c>
      <c r="O71" s="69">
        <f t="shared" si="93"/>
        <v>87600.150000000009</v>
      </c>
      <c r="P71" s="46">
        <v>2</v>
      </c>
      <c r="Q71" s="46"/>
      <c r="R71" s="46">
        <v>3</v>
      </c>
      <c r="S71" s="46">
        <v>3</v>
      </c>
      <c r="T71" s="46"/>
      <c r="U71" s="46"/>
      <c r="V71" s="67">
        <f t="shared" si="94"/>
        <v>5</v>
      </c>
      <c r="W71" s="67">
        <f t="shared" si="95"/>
        <v>0</v>
      </c>
      <c r="X71" s="67">
        <f t="shared" si="96"/>
        <v>3</v>
      </c>
      <c r="Y71" s="69">
        <f t="shared" si="83"/>
        <v>10950.018750000001</v>
      </c>
      <c r="Z71" s="69">
        <f t="shared" si="84"/>
        <v>0</v>
      </c>
      <c r="AA71" s="69">
        <f t="shared" si="85"/>
        <v>16425.028125000001</v>
      </c>
      <c r="AB71" s="69">
        <f t="shared" si="86"/>
        <v>16425.028125000001</v>
      </c>
      <c r="AC71" s="69">
        <f t="shared" si="87"/>
        <v>0</v>
      </c>
      <c r="AD71" s="69">
        <f t="shared" si="88"/>
        <v>0</v>
      </c>
      <c r="AE71" s="69">
        <f t="shared" si="97"/>
        <v>43800.074999999997</v>
      </c>
      <c r="AF71" s="69">
        <f t="shared" si="98"/>
        <v>21900.037499999999</v>
      </c>
      <c r="AG71" s="69"/>
      <c r="AH71" s="69">
        <f t="shared" si="13"/>
        <v>663.63750000000005</v>
      </c>
      <c r="AI71" s="69">
        <f t="shared" si="99"/>
        <v>66363.75</v>
      </c>
      <c r="AJ71" s="78"/>
      <c r="AK71" s="71">
        <f t="shared" si="89"/>
        <v>0</v>
      </c>
      <c r="AL71" s="177">
        <v>5</v>
      </c>
      <c r="AM71" s="71">
        <f t="shared" si="90"/>
        <v>2765.15625</v>
      </c>
      <c r="AN71" s="71">
        <f t="shared" si="133"/>
        <v>5</v>
      </c>
      <c r="AO71" s="71">
        <f t="shared" si="134"/>
        <v>2765.15625</v>
      </c>
      <c r="AP71" s="78">
        <v>1.5</v>
      </c>
      <c r="AQ71" s="71">
        <f t="shared" si="91"/>
        <v>829.546875</v>
      </c>
      <c r="AR71" s="78"/>
      <c r="AS71" s="71">
        <f t="shared" si="92"/>
        <v>0</v>
      </c>
      <c r="AT71" s="70">
        <f t="shared" si="100"/>
        <v>1.5</v>
      </c>
      <c r="AU71" s="71">
        <f t="shared" si="101"/>
        <v>829.546875</v>
      </c>
      <c r="AV71" s="70">
        <f t="shared" si="102"/>
        <v>6.5</v>
      </c>
      <c r="AW71" s="71">
        <f t="shared" si="103"/>
        <v>3594.703125</v>
      </c>
      <c r="AX71" s="79"/>
      <c r="AY71" s="80"/>
      <c r="AZ71" s="80"/>
      <c r="BA71" s="80"/>
      <c r="BB71" s="71">
        <f t="shared" si="137"/>
        <v>0</v>
      </c>
      <c r="BC71" s="46"/>
      <c r="BD71" s="46"/>
      <c r="BE71" s="46"/>
      <c r="BF71" s="69">
        <f t="shared" si="104"/>
        <v>0</v>
      </c>
      <c r="BG71" s="69">
        <f t="shared" si="135"/>
        <v>8</v>
      </c>
      <c r="BH71" s="69">
        <f t="shared" si="105"/>
        <v>19710.033749999995</v>
      </c>
      <c r="BI71" s="72"/>
      <c r="BJ71" s="72">
        <f t="shared" si="157"/>
        <v>0</v>
      </c>
      <c r="BK71" s="69">
        <f>V71+W71+X71</f>
        <v>8</v>
      </c>
      <c r="BL71" s="69">
        <f>(AE71+AF71)*35%</f>
        <v>22995.039374999993</v>
      </c>
      <c r="BM71" s="69"/>
      <c r="BN71" s="69"/>
      <c r="BO71" s="72"/>
      <c r="BP71" s="72">
        <f t="shared" si="37"/>
        <v>0</v>
      </c>
      <c r="BQ71" s="69">
        <f t="shared" si="29"/>
        <v>46299.776249999988</v>
      </c>
      <c r="BR71" s="69">
        <f t="shared" si="106"/>
        <v>44463.712499999994</v>
      </c>
      <c r="BS71" s="69">
        <f t="shared" si="107"/>
        <v>23304.736874999995</v>
      </c>
      <c r="BT71" s="69">
        <f t="shared" si="108"/>
        <v>44895.076874999992</v>
      </c>
      <c r="BU71" s="69">
        <f t="shared" si="109"/>
        <v>112663.52625</v>
      </c>
      <c r="BV71" s="73">
        <f t="shared" si="110"/>
        <v>1351962.3149999999</v>
      </c>
      <c r="BW71" s="54" t="s">
        <v>231</v>
      </c>
    </row>
    <row r="72" spans="1:76" s="55" customFormat="1" ht="14.25" customHeight="1" x14ac:dyDescent="0.3">
      <c r="A72" s="66">
        <v>49</v>
      </c>
      <c r="B72" s="1" t="s">
        <v>462</v>
      </c>
      <c r="C72" s="81" t="s">
        <v>465</v>
      </c>
      <c r="D72" s="46" t="s">
        <v>61</v>
      </c>
      <c r="E72" s="82" t="s">
        <v>199</v>
      </c>
      <c r="F72" s="75">
        <v>110</v>
      </c>
      <c r="G72" s="76">
        <v>44071</v>
      </c>
      <c r="H72" s="144" t="s">
        <v>346</v>
      </c>
      <c r="I72" s="75" t="s">
        <v>168</v>
      </c>
      <c r="J72" s="46" t="s">
        <v>348</v>
      </c>
      <c r="K72" s="46" t="s">
        <v>72</v>
      </c>
      <c r="L72" s="77">
        <v>13.06</v>
      </c>
      <c r="M72" s="46">
        <v>4.95</v>
      </c>
      <c r="N72" s="68">
        <v>17697</v>
      </c>
      <c r="O72" s="69">
        <f t="shared" ref="O72" si="180">N72*M72</f>
        <v>87600.150000000009</v>
      </c>
      <c r="P72" s="46">
        <v>1</v>
      </c>
      <c r="Q72" s="46"/>
      <c r="R72" s="46"/>
      <c r="S72" s="46"/>
      <c r="T72" s="46"/>
      <c r="U72" s="46"/>
      <c r="V72" s="67">
        <f t="shared" ref="V72" si="181">SUM(P72+S72)</f>
        <v>1</v>
      </c>
      <c r="W72" s="67">
        <f t="shared" ref="W72" si="182">SUM(Q72+T72)</f>
        <v>0</v>
      </c>
      <c r="X72" s="67">
        <f t="shared" ref="X72" si="183">SUM(R72+U72)</f>
        <v>0</v>
      </c>
      <c r="Y72" s="69">
        <f t="shared" si="83"/>
        <v>5475.0093750000005</v>
      </c>
      <c r="Z72" s="69">
        <f t="shared" si="84"/>
        <v>0</v>
      </c>
      <c r="AA72" s="69">
        <f t="shared" si="85"/>
        <v>0</v>
      </c>
      <c r="AB72" s="69">
        <f t="shared" si="86"/>
        <v>0</v>
      </c>
      <c r="AC72" s="69">
        <f t="shared" si="87"/>
        <v>0</v>
      </c>
      <c r="AD72" s="69">
        <f t="shared" si="88"/>
        <v>0</v>
      </c>
      <c r="AE72" s="69">
        <f t="shared" ref="AE72" si="184">SUM(Y72:AD72)</f>
        <v>5475.0093750000005</v>
      </c>
      <c r="AF72" s="69">
        <f t="shared" ref="AF72" si="185">AE72*50%</f>
        <v>2737.5046875000003</v>
      </c>
      <c r="AG72" s="69"/>
      <c r="AH72" s="69">
        <f t="shared" si="13"/>
        <v>0</v>
      </c>
      <c r="AI72" s="69">
        <f t="shared" ref="AI72" si="186">AH72+AG72+AF72+AE72</f>
        <v>8212.5140625000004</v>
      </c>
      <c r="AJ72" s="78"/>
      <c r="AK72" s="71">
        <f t="shared" si="89"/>
        <v>0</v>
      </c>
      <c r="AL72" s="177">
        <v>1</v>
      </c>
      <c r="AM72" s="71">
        <f t="shared" si="90"/>
        <v>553.03125</v>
      </c>
      <c r="AN72" s="71">
        <f t="shared" ref="AN72" si="187">AJ72+AL72</f>
        <v>1</v>
      </c>
      <c r="AO72" s="71">
        <f t="shared" ref="AO72" si="188">AK72+AM72</f>
        <v>553.03125</v>
      </c>
      <c r="AP72" s="78"/>
      <c r="AQ72" s="71">
        <f t="shared" si="91"/>
        <v>0</v>
      </c>
      <c r="AR72" s="78"/>
      <c r="AS72" s="71">
        <f t="shared" si="92"/>
        <v>0</v>
      </c>
      <c r="AT72" s="70">
        <f t="shared" ref="AT72" si="189">AP72+AR72</f>
        <v>0</v>
      </c>
      <c r="AU72" s="71">
        <f t="shared" ref="AU72" si="190">AQ72+AS72</f>
        <v>0</v>
      </c>
      <c r="AV72" s="70">
        <f t="shared" ref="AV72" si="191">AN72+AT72</f>
        <v>1</v>
      </c>
      <c r="AW72" s="71">
        <f t="shared" ref="AW72" si="192">AO72+AU72</f>
        <v>553.03125</v>
      </c>
      <c r="AX72" s="79"/>
      <c r="AY72" s="80"/>
      <c r="AZ72" s="80"/>
      <c r="BA72" s="80"/>
      <c r="BB72" s="71">
        <f t="shared" si="137"/>
        <v>0</v>
      </c>
      <c r="BC72" s="46"/>
      <c r="BD72" s="46"/>
      <c r="BE72" s="46"/>
      <c r="BF72" s="69">
        <f t="shared" si="104"/>
        <v>0</v>
      </c>
      <c r="BG72" s="69">
        <f t="shared" ref="BG72" si="193">V72+W72+X72</f>
        <v>1</v>
      </c>
      <c r="BH72" s="69">
        <f t="shared" ref="BH72" si="194">(AE72+AF72)*30%</f>
        <v>2463.7542187499998</v>
      </c>
      <c r="BI72" s="72"/>
      <c r="BJ72" s="72">
        <f t="shared" si="157"/>
        <v>0</v>
      </c>
      <c r="BK72" s="69">
        <f>V72+W72+X72</f>
        <v>1</v>
      </c>
      <c r="BL72" s="69">
        <f>(AE72+AF72)*35%</f>
        <v>2874.379921875</v>
      </c>
      <c r="BM72" s="69"/>
      <c r="BN72" s="69"/>
      <c r="BO72" s="72"/>
      <c r="BP72" s="72">
        <f t="shared" si="37"/>
        <v>0</v>
      </c>
      <c r="BQ72" s="69">
        <f t="shared" si="29"/>
        <v>5891.1653906249994</v>
      </c>
      <c r="BR72" s="69">
        <f t="shared" ref="BR72" si="195">AE72+AG72+AH72+BF72+BP72</f>
        <v>5475.0093750000005</v>
      </c>
      <c r="BS72" s="69">
        <f t="shared" ref="BS72" si="196">AW72+BB72+BH72+BJ72</f>
        <v>3016.7854687499998</v>
      </c>
      <c r="BT72" s="69">
        <f t="shared" ref="BT72" si="197">AF72+BL72</f>
        <v>5611.8846093749999</v>
      </c>
      <c r="BU72" s="69">
        <f t="shared" ref="BU72" si="198">SUM(AI72+BQ72)</f>
        <v>14103.679453125</v>
      </c>
      <c r="BV72" s="73">
        <f t="shared" ref="BV72" si="199">BU72*12</f>
        <v>169244.1534375</v>
      </c>
      <c r="BW72" s="54" t="s">
        <v>231</v>
      </c>
    </row>
    <row r="73" spans="1:76" s="55" customFormat="1" ht="14.25" customHeight="1" x14ac:dyDescent="0.3">
      <c r="A73" s="101">
        <v>50</v>
      </c>
      <c r="B73" s="81" t="s">
        <v>315</v>
      </c>
      <c r="C73" s="81" t="s">
        <v>111</v>
      </c>
      <c r="D73" s="46" t="s">
        <v>61</v>
      </c>
      <c r="E73" s="82" t="s">
        <v>316</v>
      </c>
      <c r="F73" s="135">
        <v>5</v>
      </c>
      <c r="G73" s="103">
        <v>42895</v>
      </c>
      <c r="H73" s="103">
        <v>44721</v>
      </c>
      <c r="I73" s="135" t="s">
        <v>175</v>
      </c>
      <c r="J73" s="46">
        <v>1</v>
      </c>
      <c r="K73" s="46" t="s">
        <v>72</v>
      </c>
      <c r="L73" s="77">
        <v>13.05</v>
      </c>
      <c r="M73" s="46">
        <v>4.95</v>
      </c>
      <c r="N73" s="68">
        <v>17697</v>
      </c>
      <c r="O73" s="69">
        <f t="shared" si="93"/>
        <v>87600.150000000009</v>
      </c>
      <c r="P73" s="46">
        <v>2</v>
      </c>
      <c r="Q73" s="46">
        <v>2</v>
      </c>
      <c r="R73" s="46">
        <v>8</v>
      </c>
      <c r="S73" s="46"/>
      <c r="T73" s="46">
        <v>4</v>
      </c>
      <c r="U73" s="46"/>
      <c r="V73" s="67">
        <f t="shared" si="94"/>
        <v>2</v>
      </c>
      <c r="W73" s="67">
        <f t="shared" si="95"/>
        <v>6</v>
      </c>
      <c r="X73" s="67">
        <f t="shared" si="96"/>
        <v>8</v>
      </c>
      <c r="Y73" s="69">
        <f t="shared" si="83"/>
        <v>10950.018750000001</v>
      </c>
      <c r="Z73" s="69">
        <f t="shared" si="84"/>
        <v>10950.018750000001</v>
      </c>
      <c r="AA73" s="69">
        <f t="shared" si="85"/>
        <v>43800.075000000004</v>
      </c>
      <c r="AB73" s="69">
        <f t="shared" si="86"/>
        <v>0</v>
      </c>
      <c r="AC73" s="69">
        <f t="shared" si="87"/>
        <v>21900.037500000002</v>
      </c>
      <c r="AD73" s="69">
        <f t="shared" si="88"/>
        <v>0</v>
      </c>
      <c r="AE73" s="69">
        <f t="shared" si="97"/>
        <v>87600.150000000009</v>
      </c>
      <c r="AF73" s="69">
        <f t="shared" si="98"/>
        <v>43800.075000000004</v>
      </c>
      <c r="AG73" s="69">
        <f t="shared" si="158"/>
        <v>13140.022500000001</v>
      </c>
      <c r="AH73" s="69">
        <f t="shared" si="13"/>
        <v>884.85</v>
      </c>
      <c r="AI73" s="69">
        <f t="shared" si="99"/>
        <v>145425.09750000003</v>
      </c>
      <c r="AJ73" s="78"/>
      <c r="AK73" s="71">
        <f t="shared" si="89"/>
        <v>0</v>
      </c>
      <c r="AL73" s="78"/>
      <c r="AM73" s="71">
        <f t="shared" si="90"/>
        <v>0</v>
      </c>
      <c r="AN73" s="71">
        <f t="shared" si="133"/>
        <v>0</v>
      </c>
      <c r="AO73" s="71">
        <f t="shared" si="134"/>
        <v>0</v>
      </c>
      <c r="AP73" s="78"/>
      <c r="AQ73" s="71">
        <f t="shared" si="91"/>
        <v>0</v>
      </c>
      <c r="AR73" s="78"/>
      <c r="AS73" s="71">
        <f t="shared" si="92"/>
        <v>0</v>
      </c>
      <c r="AT73" s="70">
        <f t="shared" si="100"/>
        <v>0</v>
      </c>
      <c r="AU73" s="71">
        <f t="shared" si="101"/>
        <v>0</v>
      </c>
      <c r="AV73" s="70">
        <f t="shared" si="102"/>
        <v>0</v>
      </c>
      <c r="AW73" s="71">
        <f t="shared" si="103"/>
        <v>0</v>
      </c>
      <c r="AX73" s="79"/>
      <c r="AY73" s="80"/>
      <c r="AZ73" s="80"/>
      <c r="BA73" s="80"/>
      <c r="BB73" s="71">
        <f t="shared" si="137"/>
        <v>0</v>
      </c>
      <c r="BC73" s="46"/>
      <c r="BD73" s="46"/>
      <c r="BE73" s="46"/>
      <c r="BF73" s="69">
        <f t="shared" si="104"/>
        <v>0</v>
      </c>
      <c r="BG73" s="69">
        <f t="shared" si="135"/>
        <v>16</v>
      </c>
      <c r="BH73" s="69">
        <f t="shared" si="105"/>
        <v>39420.067499999997</v>
      </c>
      <c r="BI73" s="72"/>
      <c r="BJ73" s="72">
        <f t="shared" si="157"/>
        <v>0</v>
      </c>
      <c r="BK73" s="69"/>
      <c r="BL73" s="69"/>
      <c r="BM73" s="69"/>
      <c r="BN73" s="69"/>
      <c r="BO73" s="72"/>
      <c r="BP73" s="72">
        <f t="shared" si="37"/>
        <v>0</v>
      </c>
      <c r="BQ73" s="69">
        <f t="shared" si="29"/>
        <v>39420.067499999997</v>
      </c>
      <c r="BR73" s="69">
        <f t="shared" si="106"/>
        <v>101625.02250000002</v>
      </c>
      <c r="BS73" s="69">
        <f t="shared" si="107"/>
        <v>39420.067499999997</v>
      </c>
      <c r="BT73" s="69">
        <f t="shared" si="108"/>
        <v>43800.075000000004</v>
      </c>
      <c r="BU73" s="69">
        <f t="shared" si="109"/>
        <v>184845.16500000004</v>
      </c>
      <c r="BV73" s="73">
        <f t="shared" si="110"/>
        <v>2218141.9800000004</v>
      </c>
      <c r="BW73" s="54"/>
    </row>
    <row r="74" spans="1:76" s="55" customFormat="1" ht="14.25" customHeight="1" x14ac:dyDescent="0.3">
      <c r="A74" s="66">
        <v>51</v>
      </c>
      <c r="B74" s="102" t="s">
        <v>79</v>
      </c>
      <c r="C74" s="81" t="s">
        <v>80</v>
      </c>
      <c r="D74" s="46" t="s">
        <v>61</v>
      </c>
      <c r="E74" s="82" t="s">
        <v>81</v>
      </c>
      <c r="F74" s="135">
        <v>68</v>
      </c>
      <c r="G74" s="103">
        <v>42895</v>
      </c>
      <c r="H74" s="103">
        <v>44721</v>
      </c>
      <c r="I74" s="135" t="s">
        <v>171</v>
      </c>
      <c r="J74" s="46" t="s">
        <v>71</v>
      </c>
      <c r="K74" s="46" t="s">
        <v>72</v>
      </c>
      <c r="L74" s="77">
        <v>30.1</v>
      </c>
      <c r="M74" s="46">
        <v>5.2</v>
      </c>
      <c r="N74" s="68">
        <v>17697</v>
      </c>
      <c r="O74" s="69">
        <f t="shared" si="93"/>
        <v>92024.400000000009</v>
      </c>
      <c r="P74" s="46"/>
      <c r="Q74" s="46">
        <v>11</v>
      </c>
      <c r="R74" s="46">
        <v>11</v>
      </c>
      <c r="S74" s="46"/>
      <c r="T74" s="46"/>
      <c r="U74" s="46"/>
      <c r="V74" s="67">
        <f t="shared" si="94"/>
        <v>0</v>
      </c>
      <c r="W74" s="67">
        <f t="shared" si="95"/>
        <v>11</v>
      </c>
      <c r="X74" s="67">
        <f t="shared" si="96"/>
        <v>11</v>
      </c>
      <c r="Y74" s="69">
        <f t="shared" si="83"/>
        <v>0</v>
      </c>
      <c r="Z74" s="69">
        <f t="shared" si="84"/>
        <v>63266.775000000009</v>
      </c>
      <c r="AA74" s="69">
        <f t="shared" si="85"/>
        <v>63266.775000000009</v>
      </c>
      <c r="AB74" s="69">
        <f t="shared" si="86"/>
        <v>0</v>
      </c>
      <c r="AC74" s="69">
        <f t="shared" si="87"/>
        <v>0</v>
      </c>
      <c r="AD74" s="69">
        <f t="shared" si="88"/>
        <v>0</v>
      </c>
      <c r="AE74" s="69">
        <f t="shared" si="97"/>
        <v>126533.55000000002</v>
      </c>
      <c r="AF74" s="69">
        <f t="shared" si="98"/>
        <v>63266.775000000009</v>
      </c>
      <c r="AG74" s="69">
        <f t="shared" si="158"/>
        <v>18980.032500000001</v>
      </c>
      <c r="AH74" s="69">
        <f t="shared" si="13"/>
        <v>0</v>
      </c>
      <c r="AI74" s="69">
        <f t="shared" si="99"/>
        <v>208780.35750000004</v>
      </c>
      <c r="AJ74" s="78"/>
      <c r="AK74" s="71">
        <f t="shared" si="89"/>
        <v>0</v>
      </c>
      <c r="AL74" s="78"/>
      <c r="AM74" s="71">
        <f t="shared" si="90"/>
        <v>0</v>
      </c>
      <c r="AN74" s="71">
        <f t="shared" si="133"/>
        <v>0</v>
      </c>
      <c r="AO74" s="71">
        <f t="shared" si="134"/>
        <v>0</v>
      </c>
      <c r="AP74" s="78"/>
      <c r="AQ74" s="71">
        <f t="shared" si="91"/>
        <v>0</v>
      </c>
      <c r="AR74" s="78">
        <v>16.5</v>
      </c>
      <c r="AS74" s="71">
        <f t="shared" si="92"/>
        <v>7300.0125000000007</v>
      </c>
      <c r="AT74" s="70">
        <f t="shared" si="100"/>
        <v>16.5</v>
      </c>
      <c r="AU74" s="71">
        <f t="shared" si="101"/>
        <v>7300.0125000000007</v>
      </c>
      <c r="AV74" s="70">
        <f t="shared" si="102"/>
        <v>16.5</v>
      </c>
      <c r="AW74" s="71">
        <f t="shared" si="103"/>
        <v>7300.0125000000007</v>
      </c>
      <c r="AX74" s="79"/>
      <c r="AY74" s="79"/>
      <c r="AZ74" s="79"/>
      <c r="BA74" s="79"/>
      <c r="BB74" s="71">
        <f t="shared" si="137"/>
        <v>0</v>
      </c>
      <c r="BC74" s="46"/>
      <c r="BD74" s="46"/>
      <c r="BE74" s="46"/>
      <c r="BF74" s="69">
        <f t="shared" si="104"/>
        <v>0</v>
      </c>
      <c r="BG74" s="69">
        <f t="shared" si="135"/>
        <v>22</v>
      </c>
      <c r="BH74" s="69">
        <f t="shared" si="105"/>
        <v>56940.097500000003</v>
      </c>
      <c r="BI74" s="72"/>
      <c r="BJ74" s="72">
        <f t="shared" si="157"/>
        <v>0</v>
      </c>
      <c r="BK74" s="69"/>
      <c r="BL74" s="69"/>
      <c r="BM74" s="69"/>
      <c r="BN74" s="69"/>
      <c r="BO74" s="72"/>
      <c r="BP74" s="72">
        <f t="shared" si="37"/>
        <v>0</v>
      </c>
      <c r="BQ74" s="69">
        <f t="shared" si="29"/>
        <v>64240.11</v>
      </c>
      <c r="BR74" s="69">
        <f t="shared" si="106"/>
        <v>145513.58250000002</v>
      </c>
      <c r="BS74" s="69">
        <f t="shared" si="107"/>
        <v>64240.11</v>
      </c>
      <c r="BT74" s="69">
        <f t="shared" si="108"/>
        <v>63266.775000000009</v>
      </c>
      <c r="BU74" s="69">
        <f t="shared" si="109"/>
        <v>273020.46750000003</v>
      </c>
      <c r="BV74" s="73">
        <f t="shared" si="110"/>
        <v>3276245.6100000003</v>
      </c>
      <c r="BW74" s="54"/>
    </row>
    <row r="75" spans="1:76" s="55" customFormat="1" ht="14.25" customHeight="1" x14ac:dyDescent="0.3">
      <c r="A75" s="101">
        <v>52</v>
      </c>
      <c r="B75" s="81" t="s">
        <v>112</v>
      </c>
      <c r="C75" s="81" t="s">
        <v>93</v>
      </c>
      <c r="D75" s="46" t="s">
        <v>61</v>
      </c>
      <c r="E75" s="102" t="s">
        <v>113</v>
      </c>
      <c r="F75" s="75">
        <v>91</v>
      </c>
      <c r="G75" s="76">
        <v>43453</v>
      </c>
      <c r="H75" s="76">
        <v>45279</v>
      </c>
      <c r="I75" s="75" t="s">
        <v>172</v>
      </c>
      <c r="J75" s="46" t="s">
        <v>348</v>
      </c>
      <c r="K75" s="46" t="s">
        <v>72</v>
      </c>
      <c r="L75" s="77">
        <v>17</v>
      </c>
      <c r="M75" s="46">
        <v>5.03</v>
      </c>
      <c r="N75" s="68">
        <v>17697</v>
      </c>
      <c r="O75" s="69">
        <f t="shared" si="93"/>
        <v>89015.91</v>
      </c>
      <c r="P75" s="46"/>
      <c r="Q75" s="46"/>
      <c r="R75" s="46">
        <v>4</v>
      </c>
      <c r="S75" s="46"/>
      <c r="T75" s="46">
        <v>18</v>
      </c>
      <c r="U75" s="46"/>
      <c r="V75" s="67">
        <f t="shared" si="94"/>
        <v>0</v>
      </c>
      <c r="W75" s="67">
        <f t="shared" si="95"/>
        <v>18</v>
      </c>
      <c r="X75" s="67">
        <f t="shared" si="96"/>
        <v>4</v>
      </c>
      <c r="Y75" s="69">
        <f t="shared" si="83"/>
        <v>0</v>
      </c>
      <c r="Z75" s="69">
        <f t="shared" si="84"/>
        <v>0</v>
      </c>
      <c r="AA75" s="69">
        <f t="shared" si="85"/>
        <v>22253.977500000001</v>
      </c>
      <c r="AB75" s="69">
        <f t="shared" si="86"/>
        <v>0</v>
      </c>
      <c r="AC75" s="69">
        <f t="shared" si="87"/>
        <v>100142.89875000001</v>
      </c>
      <c r="AD75" s="69">
        <f t="shared" si="88"/>
        <v>0</v>
      </c>
      <c r="AE75" s="69">
        <f t="shared" si="97"/>
        <v>122396.87625</v>
      </c>
      <c r="AF75" s="69">
        <f t="shared" si="98"/>
        <v>61198.438125000001</v>
      </c>
      <c r="AG75" s="69">
        <f t="shared" si="158"/>
        <v>18359.531437500002</v>
      </c>
      <c r="AH75" s="69">
        <f t="shared" si="13"/>
        <v>3981.8250000000003</v>
      </c>
      <c r="AI75" s="69">
        <f t="shared" si="99"/>
        <v>205936.6708125</v>
      </c>
      <c r="AJ75" s="78"/>
      <c r="AK75" s="71">
        <f t="shared" si="89"/>
        <v>0</v>
      </c>
      <c r="AL75" s="78"/>
      <c r="AM75" s="71">
        <f t="shared" si="90"/>
        <v>0</v>
      </c>
      <c r="AN75" s="71">
        <f t="shared" si="133"/>
        <v>0</v>
      </c>
      <c r="AO75" s="71">
        <f t="shared" si="134"/>
        <v>0</v>
      </c>
      <c r="AP75" s="78"/>
      <c r="AQ75" s="71">
        <f t="shared" si="91"/>
        <v>0</v>
      </c>
      <c r="AR75" s="78">
        <v>13.5</v>
      </c>
      <c r="AS75" s="71">
        <f t="shared" si="92"/>
        <v>5972.7375000000002</v>
      </c>
      <c r="AT75" s="70">
        <f t="shared" si="100"/>
        <v>13.5</v>
      </c>
      <c r="AU75" s="71">
        <f t="shared" si="101"/>
        <v>5972.7375000000002</v>
      </c>
      <c r="AV75" s="70">
        <f t="shared" si="102"/>
        <v>13.5</v>
      </c>
      <c r="AW75" s="71">
        <f t="shared" si="103"/>
        <v>5972.7375000000002</v>
      </c>
      <c r="AX75" s="79" t="s">
        <v>177</v>
      </c>
      <c r="AY75" s="80"/>
      <c r="AZ75" s="80">
        <v>0.5</v>
      </c>
      <c r="BA75" s="80"/>
      <c r="BB75" s="71">
        <f t="shared" si="137"/>
        <v>5309.0999999999995</v>
      </c>
      <c r="BC75" s="46"/>
      <c r="BD75" s="46"/>
      <c r="BE75" s="46"/>
      <c r="BF75" s="69">
        <f t="shared" si="104"/>
        <v>0</v>
      </c>
      <c r="BG75" s="69">
        <f t="shared" si="135"/>
        <v>22</v>
      </c>
      <c r="BH75" s="69">
        <f t="shared" si="105"/>
        <v>55078.594312500005</v>
      </c>
      <c r="BI75" s="72"/>
      <c r="BJ75" s="72">
        <f t="shared" si="157"/>
        <v>0</v>
      </c>
      <c r="BK75" s="69">
        <f>V75+W75+X75</f>
        <v>22</v>
      </c>
      <c r="BL75" s="69">
        <f>(AE75+AF75)*35%</f>
        <v>64258.360031249998</v>
      </c>
      <c r="BM75" s="69"/>
      <c r="BN75" s="69"/>
      <c r="BO75" s="69"/>
      <c r="BP75" s="72">
        <f t="shared" si="37"/>
        <v>0</v>
      </c>
      <c r="BQ75" s="69">
        <f t="shared" si="29"/>
        <v>130618.79184374999</v>
      </c>
      <c r="BR75" s="69">
        <f t="shared" si="106"/>
        <v>144738.23268750001</v>
      </c>
      <c r="BS75" s="69">
        <f t="shared" si="107"/>
        <v>66360.431812499999</v>
      </c>
      <c r="BT75" s="69">
        <f t="shared" si="108"/>
        <v>125456.79815625001</v>
      </c>
      <c r="BU75" s="69">
        <f t="shared" si="109"/>
        <v>336555.46265624999</v>
      </c>
      <c r="BV75" s="73">
        <f t="shared" si="110"/>
        <v>4038665.5518749999</v>
      </c>
      <c r="BW75" s="54" t="s">
        <v>227</v>
      </c>
    </row>
    <row r="76" spans="1:76" s="55" customFormat="1" ht="14.25" customHeight="1" x14ac:dyDescent="0.3">
      <c r="A76" s="66">
        <v>53</v>
      </c>
      <c r="B76" s="81" t="s">
        <v>265</v>
      </c>
      <c r="C76" s="81" t="s">
        <v>119</v>
      </c>
      <c r="D76" s="46" t="s">
        <v>61</v>
      </c>
      <c r="E76" s="102" t="s">
        <v>300</v>
      </c>
      <c r="F76" s="75"/>
      <c r="G76" s="76"/>
      <c r="H76" s="76"/>
      <c r="I76" s="75"/>
      <c r="J76" s="46" t="s">
        <v>65</v>
      </c>
      <c r="K76" s="46" t="s">
        <v>62</v>
      </c>
      <c r="L76" s="77">
        <v>2.08</v>
      </c>
      <c r="M76" s="46">
        <v>4.1900000000000004</v>
      </c>
      <c r="N76" s="68">
        <v>17697</v>
      </c>
      <c r="O76" s="69">
        <f t="shared" si="93"/>
        <v>74150.430000000008</v>
      </c>
      <c r="P76" s="46"/>
      <c r="Q76" s="46">
        <v>2</v>
      </c>
      <c r="R76" s="46"/>
      <c r="S76" s="46">
        <v>2</v>
      </c>
      <c r="T76" s="46">
        <v>7</v>
      </c>
      <c r="U76" s="46">
        <v>2</v>
      </c>
      <c r="V76" s="67">
        <f t="shared" si="94"/>
        <v>2</v>
      </c>
      <c r="W76" s="67">
        <f t="shared" si="95"/>
        <v>9</v>
      </c>
      <c r="X76" s="67">
        <f t="shared" si="96"/>
        <v>2</v>
      </c>
      <c r="Y76" s="69">
        <f t="shared" si="83"/>
        <v>0</v>
      </c>
      <c r="Z76" s="69">
        <f t="shared" si="84"/>
        <v>9268.8037500000009</v>
      </c>
      <c r="AA76" s="69">
        <f t="shared" si="85"/>
        <v>0</v>
      </c>
      <c r="AB76" s="69">
        <f t="shared" si="86"/>
        <v>9268.8037500000009</v>
      </c>
      <c r="AC76" s="69">
        <f t="shared" si="87"/>
        <v>32440.813125000004</v>
      </c>
      <c r="AD76" s="69">
        <f t="shared" si="88"/>
        <v>9268.8037500000009</v>
      </c>
      <c r="AE76" s="69">
        <f t="shared" si="97"/>
        <v>60247.224375000005</v>
      </c>
      <c r="AF76" s="69">
        <f t="shared" si="98"/>
        <v>30123.612187500003</v>
      </c>
      <c r="AG76" s="69"/>
      <c r="AH76" s="69">
        <f t="shared" si="13"/>
        <v>2433.3375000000001</v>
      </c>
      <c r="AI76" s="69">
        <f t="shared" si="99"/>
        <v>92804.174062500009</v>
      </c>
      <c r="AJ76" s="78"/>
      <c r="AK76" s="71">
        <f t="shared" si="89"/>
        <v>0</v>
      </c>
      <c r="AL76" s="78"/>
      <c r="AM76" s="71">
        <f t="shared" si="90"/>
        <v>0</v>
      </c>
      <c r="AN76" s="71"/>
      <c r="AO76" s="71">
        <f t="shared" si="134"/>
        <v>0</v>
      </c>
      <c r="AP76" s="78"/>
      <c r="AQ76" s="71">
        <f t="shared" si="91"/>
        <v>0</v>
      </c>
      <c r="AR76" s="78"/>
      <c r="AS76" s="71">
        <f t="shared" si="92"/>
        <v>0</v>
      </c>
      <c r="AT76" s="70">
        <f t="shared" si="100"/>
        <v>0</v>
      </c>
      <c r="AU76" s="71">
        <f t="shared" si="101"/>
        <v>0</v>
      </c>
      <c r="AV76" s="70">
        <f t="shared" si="102"/>
        <v>0</v>
      </c>
      <c r="AW76" s="71">
        <f t="shared" si="103"/>
        <v>0</v>
      </c>
      <c r="AX76" s="79"/>
      <c r="AY76" s="80"/>
      <c r="AZ76" s="80"/>
      <c r="BA76" s="80"/>
      <c r="BB76" s="71">
        <f t="shared" si="137"/>
        <v>0</v>
      </c>
      <c r="BC76" s="46"/>
      <c r="BD76" s="46"/>
      <c r="BE76" s="46"/>
      <c r="BF76" s="69">
        <f t="shared" si="104"/>
        <v>0</v>
      </c>
      <c r="BG76" s="69">
        <f t="shared" si="135"/>
        <v>13</v>
      </c>
      <c r="BH76" s="69">
        <f t="shared" si="105"/>
        <v>27111.250968750002</v>
      </c>
      <c r="BI76" s="72"/>
      <c r="BJ76" s="72"/>
      <c r="BK76" s="69"/>
      <c r="BL76" s="69"/>
      <c r="BM76" s="69"/>
      <c r="BN76" s="69"/>
      <c r="BO76" s="69"/>
      <c r="BP76" s="72">
        <f t="shared" si="37"/>
        <v>0</v>
      </c>
      <c r="BQ76" s="69">
        <f t="shared" si="29"/>
        <v>27111.250968750002</v>
      </c>
      <c r="BR76" s="69">
        <f t="shared" si="106"/>
        <v>62680.561875000007</v>
      </c>
      <c r="BS76" s="69">
        <f t="shared" si="107"/>
        <v>27111.250968750002</v>
      </c>
      <c r="BT76" s="69">
        <f t="shared" si="108"/>
        <v>30123.612187500003</v>
      </c>
      <c r="BU76" s="69">
        <f t="shared" si="109"/>
        <v>119915.42503125001</v>
      </c>
      <c r="BV76" s="73">
        <f t="shared" si="110"/>
        <v>1438985.1003750002</v>
      </c>
      <c r="BW76" s="54"/>
    </row>
    <row r="77" spans="1:76" s="55" customFormat="1" ht="14.25" customHeight="1" x14ac:dyDescent="0.3">
      <c r="A77" s="101">
        <v>54</v>
      </c>
      <c r="B77" s="81" t="s">
        <v>114</v>
      </c>
      <c r="C77" s="81" t="s">
        <v>152</v>
      </c>
      <c r="D77" s="46" t="s">
        <v>108</v>
      </c>
      <c r="E77" s="82" t="s">
        <v>115</v>
      </c>
      <c r="F77" s="75">
        <v>30</v>
      </c>
      <c r="G77" s="76">
        <v>41445</v>
      </c>
      <c r="H77" s="103">
        <v>43271</v>
      </c>
      <c r="I77" s="75" t="s">
        <v>170</v>
      </c>
      <c r="J77" s="46" t="s">
        <v>58</v>
      </c>
      <c r="K77" s="46" t="s">
        <v>116</v>
      </c>
      <c r="L77" s="77">
        <v>41</v>
      </c>
      <c r="M77" s="46">
        <v>4.5199999999999996</v>
      </c>
      <c r="N77" s="68">
        <v>17697</v>
      </c>
      <c r="O77" s="69">
        <f t="shared" si="93"/>
        <v>79990.439999999988</v>
      </c>
      <c r="P77" s="46"/>
      <c r="Q77" s="46"/>
      <c r="R77" s="46"/>
      <c r="S77" s="46">
        <v>16</v>
      </c>
      <c r="T77" s="46"/>
      <c r="U77" s="46"/>
      <c r="V77" s="67">
        <f t="shared" si="94"/>
        <v>16</v>
      </c>
      <c r="W77" s="67">
        <f t="shared" si="95"/>
        <v>0</v>
      </c>
      <c r="X77" s="67">
        <f t="shared" si="96"/>
        <v>0</v>
      </c>
      <c r="Y77" s="69">
        <f t="shared" si="83"/>
        <v>0</v>
      </c>
      <c r="Z77" s="69">
        <f t="shared" si="84"/>
        <v>0</v>
      </c>
      <c r="AA77" s="69">
        <f t="shared" si="85"/>
        <v>0</v>
      </c>
      <c r="AB77" s="69">
        <f t="shared" si="86"/>
        <v>79990.439999999988</v>
      </c>
      <c r="AC77" s="69">
        <f t="shared" si="87"/>
        <v>0</v>
      </c>
      <c r="AD77" s="69">
        <f t="shared" si="88"/>
        <v>0</v>
      </c>
      <c r="AE77" s="69">
        <f t="shared" si="97"/>
        <v>79990.439999999988</v>
      </c>
      <c r="AF77" s="69">
        <f t="shared" si="98"/>
        <v>39995.219999999994</v>
      </c>
      <c r="AG77" s="69">
        <f t="shared" ref="AG77:AG86" si="200">(AE77+AF77)*10%</f>
        <v>11998.565999999999</v>
      </c>
      <c r="AH77" s="69">
        <f t="shared" si="13"/>
        <v>3539.4</v>
      </c>
      <c r="AI77" s="69">
        <f t="shared" si="99"/>
        <v>135523.62599999999</v>
      </c>
      <c r="AJ77" s="78">
        <v>16</v>
      </c>
      <c r="AK77" s="71">
        <f t="shared" si="89"/>
        <v>7078.8</v>
      </c>
      <c r="AL77" s="78"/>
      <c r="AM77" s="71">
        <f t="shared" si="90"/>
        <v>0</v>
      </c>
      <c r="AN77" s="71">
        <f>AJ77+AL77</f>
        <v>16</v>
      </c>
      <c r="AO77" s="71">
        <f t="shared" si="134"/>
        <v>7078.8</v>
      </c>
      <c r="AP77" s="78"/>
      <c r="AQ77" s="71">
        <f t="shared" si="91"/>
        <v>0</v>
      </c>
      <c r="AR77" s="78"/>
      <c r="AS77" s="71">
        <f t="shared" si="92"/>
        <v>0</v>
      </c>
      <c r="AT77" s="70">
        <f t="shared" si="100"/>
        <v>0</v>
      </c>
      <c r="AU77" s="71">
        <f t="shared" si="101"/>
        <v>0</v>
      </c>
      <c r="AV77" s="70">
        <f t="shared" si="102"/>
        <v>16</v>
      </c>
      <c r="AW77" s="71">
        <f t="shared" si="103"/>
        <v>7078.8</v>
      </c>
      <c r="AX77" s="79" t="s">
        <v>192</v>
      </c>
      <c r="AY77" s="80">
        <v>1</v>
      </c>
      <c r="AZ77" s="80"/>
      <c r="BA77" s="80"/>
      <c r="BB77" s="71">
        <f>17697*50%</f>
        <v>8848.5</v>
      </c>
      <c r="BC77" s="46"/>
      <c r="BD77" s="46"/>
      <c r="BE77" s="46"/>
      <c r="BF77" s="69">
        <f t="shared" si="104"/>
        <v>0</v>
      </c>
      <c r="BG77" s="69">
        <f t="shared" si="135"/>
        <v>16</v>
      </c>
      <c r="BH77" s="69">
        <f t="shared" si="105"/>
        <v>35995.697999999989</v>
      </c>
      <c r="BI77" s="72"/>
      <c r="BJ77" s="72">
        <f>(O77/18*BI77)*30%</f>
        <v>0</v>
      </c>
      <c r="BK77" s="69"/>
      <c r="BL77" s="69"/>
      <c r="BM77" s="69"/>
      <c r="BN77" s="69"/>
      <c r="BO77" s="72"/>
      <c r="BP77" s="72">
        <f t="shared" si="37"/>
        <v>0</v>
      </c>
      <c r="BQ77" s="69">
        <f t="shared" si="29"/>
        <v>51922.997999999992</v>
      </c>
      <c r="BR77" s="69">
        <f t="shared" si="106"/>
        <v>95528.405999999988</v>
      </c>
      <c r="BS77" s="69">
        <f t="shared" si="107"/>
        <v>51922.997999999992</v>
      </c>
      <c r="BT77" s="69">
        <f t="shared" si="108"/>
        <v>39995.219999999994</v>
      </c>
      <c r="BU77" s="69">
        <f t="shared" si="109"/>
        <v>187446.62399999998</v>
      </c>
      <c r="BV77" s="73">
        <f t="shared" si="110"/>
        <v>2249359.4879999999</v>
      </c>
      <c r="BW77" s="54"/>
    </row>
    <row r="78" spans="1:76" s="55" customFormat="1" ht="14.25" customHeight="1" x14ac:dyDescent="0.3">
      <c r="A78" s="66">
        <v>55</v>
      </c>
      <c r="B78" s="81" t="s">
        <v>262</v>
      </c>
      <c r="C78" s="81" t="s">
        <v>73</v>
      </c>
      <c r="D78" s="46" t="s">
        <v>61</v>
      </c>
      <c r="E78" s="82" t="s">
        <v>263</v>
      </c>
      <c r="F78" s="75">
        <v>143</v>
      </c>
      <c r="G78" s="76">
        <v>43829</v>
      </c>
      <c r="H78" s="76">
        <v>45656</v>
      </c>
      <c r="I78" s="75" t="s">
        <v>73</v>
      </c>
      <c r="J78" s="46" t="s">
        <v>350</v>
      </c>
      <c r="K78" s="46" t="s">
        <v>68</v>
      </c>
      <c r="L78" s="77">
        <v>3</v>
      </c>
      <c r="M78" s="46">
        <v>4.59</v>
      </c>
      <c r="N78" s="68">
        <v>17697</v>
      </c>
      <c r="O78" s="69">
        <f t="shared" si="93"/>
        <v>81229.23</v>
      </c>
      <c r="P78" s="46"/>
      <c r="Q78" s="46"/>
      <c r="R78" s="46"/>
      <c r="S78" s="46"/>
      <c r="T78" s="46">
        <v>3</v>
      </c>
      <c r="U78" s="46">
        <v>3</v>
      </c>
      <c r="V78" s="67">
        <f t="shared" si="94"/>
        <v>0</v>
      </c>
      <c r="W78" s="67">
        <f t="shared" si="95"/>
        <v>3</v>
      </c>
      <c r="X78" s="67">
        <f t="shared" si="96"/>
        <v>3</v>
      </c>
      <c r="Y78" s="69">
        <f t="shared" si="83"/>
        <v>0</v>
      </c>
      <c r="Z78" s="69">
        <f t="shared" si="84"/>
        <v>0</v>
      </c>
      <c r="AA78" s="69">
        <f t="shared" si="85"/>
        <v>0</v>
      </c>
      <c r="AB78" s="69">
        <f t="shared" si="86"/>
        <v>0</v>
      </c>
      <c r="AC78" s="69">
        <f t="shared" si="87"/>
        <v>15230.480625</v>
      </c>
      <c r="AD78" s="69">
        <f t="shared" si="88"/>
        <v>15230.480625</v>
      </c>
      <c r="AE78" s="69">
        <f t="shared" si="97"/>
        <v>30460.96125</v>
      </c>
      <c r="AF78" s="69">
        <f t="shared" si="98"/>
        <v>15230.480625</v>
      </c>
      <c r="AG78" s="69">
        <f t="shared" si="200"/>
        <v>4569.144187500001</v>
      </c>
      <c r="AH78" s="69">
        <f t="shared" si="13"/>
        <v>1327.2750000000001</v>
      </c>
      <c r="AI78" s="69">
        <f t="shared" si="99"/>
        <v>51587.8610625</v>
      </c>
      <c r="AJ78" s="78"/>
      <c r="AK78" s="71">
        <f t="shared" si="89"/>
        <v>0</v>
      </c>
      <c r="AL78" s="78"/>
      <c r="AM78" s="71">
        <f t="shared" si="90"/>
        <v>0</v>
      </c>
      <c r="AN78" s="71"/>
      <c r="AO78" s="71">
        <f t="shared" si="134"/>
        <v>0</v>
      </c>
      <c r="AP78" s="78"/>
      <c r="AQ78" s="71">
        <f t="shared" si="91"/>
        <v>0</v>
      </c>
      <c r="AR78" s="78"/>
      <c r="AS78" s="71">
        <f t="shared" si="92"/>
        <v>0</v>
      </c>
      <c r="AT78" s="70">
        <f t="shared" si="100"/>
        <v>0</v>
      </c>
      <c r="AU78" s="71">
        <f t="shared" si="101"/>
        <v>0</v>
      </c>
      <c r="AV78" s="70">
        <f t="shared" si="102"/>
        <v>0</v>
      </c>
      <c r="AW78" s="71">
        <f t="shared" si="103"/>
        <v>0</v>
      </c>
      <c r="AX78" s="79"/>
      <c r="AY78" s="80"/>
      <c r="AZ78" s="80"/>
      <c r="BA78" s="80"/>
      <c r="BB78" s="71">
        <f>SUM(N78*AY78)*50%+(N78*AZ78)*60%+(N78*BA78)*60%</f>
        <v>0</v>
      </c>
      <c r="BC78" s="46"/>
      <c r="BD78" s="46"/>
      <c r="BE78" s="46"/>
      <c r="BF78" s="69">
        <f t="shared" si="104"/>
        <v>0</v>
      </c>
      <c r="BG78" s="69">
        <f t="shared" si="135"/>
        <v>6</v>
      </c>
      <c r="BH78" s="69">
        <f t="shared" si="105"/>
        <v>13707.4325625</v>
      </c>
      <c r="BI78" s="72"/>
      <c r="BJ78" s="72">
        <v>0</v>
      </c>
      <c r="BK78" s="69">
        <f>V78+W78+X78</f>
        <v>6</v>
      </c>
      <c r="BL78" s="69">
        <f>(AE78+AF78)*30%</f>
        <v>13707.4325625</v>
      </c>
      <c r="BM78" s="69"/>
      <c r="BN78" s="69"/>
      <c r="BO78" s="72"/>
      <c r="BP78" s="72">
        <f t="shared" si="37"/>
        <v>0</v>
      </c>
      <c r="BQ78" s="69">
        <f t="shared" si="29"/>
        <v>27414.865125</v>
      </c>
      <c r="BR78" s="69">
        <f t="shared" si="106"/>
        <v>36357.380437500004</v>
      </c>
      <c r="BS78" s="69">
        <f t="shared" si="107"/>
        <v>13707.4325625</v>
      </c>
      <c r="BT78" s="69">
        <f t="shared" si="108"/>
        <v>28937.913187500002</v>
      </c>
      <c r="BU78" s="69">
        <f t="shared" si="109"/>
        <v>79002.726187499997</v>
      </c>
      <c r="BV78" s="73">
        <f t="shared" si="110"/>
        <v>948032.71424999996</v>
      </c>
      <c r="BW78" s="54" t="s">
        <v>232</v>
      </c>
    </row>
    <row r="79" spans="1:76" s="55" customFormat="1" ht="14.25" customHeight="1" x14ac:dyDescent="0.3">
      <c r="A79" s="101">
        <v>56</v>
      </c>
      <c r="B79" s="81" t="s">
        <v>117</v>
      </c>
      <c r="C79" s="81" t="s">
        <v>340</v>
      </c>
      <c r="D79" s="46" t="s">
        <v>61</v>
      </c>
      <c r="E79" s="82" t="s">
        <v>153</v>
      </c>
      <c r="F79" s="75">
        <v>90</v>
      </c>
      <c r="G79" s="76">
        <v>43453</v>
      </c>
      <c r="H79" s="76">
        <v>45279</v>
      </c>
      <c r="I79" s="75" t="s">
        <v>170</v>
      </c>
      <c r="J79" s="46" t="s">
        <v>348</v>
      </c>
      <c r="K79" s="46" t="s">
        <v>72</v>
      </c>
      <c r="L79" s="77">
        <v>17.059999999999999</v>
      </c>
      <c r="M79" s="46">
        <v>5.03</v>
      </c>
      <c r="N79" s="68">
        <v>17697</v>
      </c>
      <c r="O79" s="69">
        <f t="shared" si="93"/>
        <v>89015.91</v>
      </c>
      <c r="P79" s="46"/>
      <c r="Q79" s="46"/>
      <c r="R79" s="46"/>
      <c r="S79" s="46">
        <v>16</v>
      </c>
      <c r="T79" s="46"/>
      <c r="U79" s="46"/>
      <c r="V79" s="67">
        <f t="shared" si="94"/>
        <v>16</v>
      </c>
      <c r="W79" s="67">
        <f t="shared" si="95"/>
        <v>0</v>
      </c>
      <c r="X79" s="67">
        <f t="shared" si="96"/>
        <v>0</v>
      </c>
      <c r="Y79" s="69">
        <f t="shared" si="83"/>
        <v>0</v>
      </c>
      <c r="Z79" s="69">
        <f t="shared" si="84"/>
        <v>0</v>
      </c>
      <c r="AA79" s="69">
        <f t="shared" si="85"/>
        <v>0</v>
      </c>
      <c r="AB79" s="69">
        <f t="shared" si="86"/>
        <v>89015.91</v>
      </c>
      <c r="AC79" s="69">
        <f t="shared" si="87"/>
        <v>0</v>
      </c>
      <c r="AD79" s="69">
        <f t="shared" si="88"/>
        <v>0</v>
      </c>
      <c r="AE79" s="69">
        <f t="shared" si="97"/>
        <v>89015.91</v>
      </c>
      <c r="AF79" s="69">
        <f t="shared" si="98"/>
        <v>44507.955000000002</v>
      </c>
      <c r="AG79" s="69">
        <f t="shared" si="200"/>
        <v>13352.386500000001</v>
      </c>
      <c r="AH79" s="69">
        <f t="shared" si="13"/>
        <v>3539.4</v>
      </c>
      <c r="AI79" s="69">
        <f t="shared" si="99"/>
        <v>150415.65150000001</v>
      </c>
      <c r="AJ79" s="78">
        <v>16</v>
      </c>
      <c r="AK79" s="71">
        <f t="shared" si="89"/>
        <v>7078.8</v>
      </c>
      <c r="AL79" s="78"/>
      <c r="AM79" s="71">
        <f t="shared" si="90"/>
        <v>0</v>
      </c>
      <c r="AN79" s="71">
        <f>AJ79+AL79</f>
        <v>16</v>
      </c>
      <c r="AO79" s="71">
        <f t="shared" si="134"/>
        <v>7078.8</v>
      </c>
      <c r="AP79" s="78"/>
      <c r="AQ79" s="71">
        <f t="shared" si="91"/>
        <v>0</v>
      </c>
      <c r="AR79" s="78"/>
      <c r="AS79" s="71">
        <f t="shared" si="92"/>
        <v>0</v>
      </c>
      <c r="AT79" s="70">
        <f t="shared" si="100"/>
        <v>0</v>
      </c>
      <c r="AU79" s="71">
        <f t="shared" si="101"/>
        <v>0</v>
      </c>
      <c r="AV79" s="70">
        <f t="shared" si="102"/>
        <v>16</v>
      </c>
      <c r="AW79" s="71">
        <f t="shared" si="103"/>
        <v>7078.8</v>
      </c>
      <c r="AX79" s="79" t="s">
        <v>290</v>
      </c>
      <c r="AY79" s="80">
        <v>1</v>
      </c>
      <c r="AZ79" s="80"/>
      <c r="BA79" s="80"/>
      <c r="BB79" s="71">
        <f>17697*50%</f>
        <v>8848.5</v>
      </c>
      <c r="BC79" s="46"/>
      <c r="BD79" s="46"/>
      <c r="BE79" s="46"/>
      <c r="BF79" s="69">
        <f t="shared" si="104"/>
        <v>0</v>
      </c>
      <c r="BG79" s="69">
        <f t="shared" si="135"/>
        <v>16</v>
      </c>
      <c r="BH79" s="69">
        <f t="shared" si="105"/>
        <v>40057.159499999994</v>
      </c>
      <c r="BI79" s="72"/>
      <c r="BJ79" s="72">
        <f>(O79/18*BI79)*30%</f>
        <v>0</v>
      </c>
      <c r="BK79" s="69">
        <f>V79+W79+X79</f>
        <v>16</v>
      </c>
      <c r="BL79" s="69">
        <f>(AE79+AF79)*35%</f>
        <v>46733.352749999991</v>
      </c>
      <c r="BM79" s="69"/>
      <c r="BN79" s="69"/>
      <c r="BO79" s="69"/>
      <c r="BP79" s="72">
        <f t="shared" si="37"/>
        <v>0</v>
      </c>
      <c r="BQ79" s="69">
        <f t="shared" si="29"/>
        <v>102717.81224999999</v>
      </c>
      <c r="BR79" s="69">
        <f t="shared" si="106"/>
        <v>105907.69649999999</v>
      </c>
      <c r="BS79" s="69">
        <f t="shared" si="107"/>
        <v>55984.459499999997</v>
      </c>
      <c r="BT79" s="69">
        <f t="shared" si="108"/>
        <v>91241.307749999993</v>
      </c>
      <c r="BU79" s="69">
        <f t="shared" si="109"/>
        <v>253133.46375</v>
      </c>
      <c r="BV79" s="73">
        <f t="shared" si="110"/>
        <v>3037601.5649999999</v>
      </c>
      <c r="BW79" s="54" t="s">
        <v>231</v>
      </c>
    </row>
    <row r="80" spans="1:76" s="146" customFormat="1" ht="14.25" customHeight="1" x14ac:dyDescent="0.3">
      <c r="A80" s="66">
        <v>57</v>
      </c>
      <c r="B80" s="81" t="s">
        <v>238</v>
      </c>
      <c r="C80" s="81" t="s">
        <v>255</v>
      </c>
      <c r="D80" s="46" t="s">
        <v>61</v>
      </c>
      <c r="E80" s="102" t="s">
        <v>331</v>
      </c>
      <c r="F80" s="75">
        <v>162</v>
      </c>
      <c r="G80" s="76">
        <v>43304</v>
      </c>
      <c r="H80" s="144" t="s">
        <v>239</v>
      </c>
      <c r="I80" s="75" t="s">
        <v>170</v>
      </c>
      <c r="J80" s="46" t="s">
        <v>349</v>
      </c>
      <c r="K80" s="46" t="s">
        <v>64</v>
      </c>
      <c r="L80" s="77">
        <v>19.11</v>
      </c>
      <c r="M80" s="46">
        <v>5.24</v>
      </c>
      <c r="N80" s="68">
        <v>17697</v>
      </c>
      <c r="O80" s="69">
        <f t="shared" si="93"/>
        <v>92732.28</v>
      </c>
      <c r="P80" s="46">
        <v>16</v>
      </c>
      <c r="Q80" s="46"/>
      <c r="R80" s="46"/>
      <c r="S80" s="46"/>
      <c r="T80" s="46"/>
      <c r="U80" s="46"/>
      <c r="V80" s="67">
        <f t="shared" si="94"/>
        <v>16</v>
      </c>
      <c r="W80" s="67">
        <f t="shared" si="95"/>
        <v>0</v>
      </c>
      <c r="X80" s="67">
        <f t="shared" si="96"/>
        <v>0</v>
      </c>
      <c r="Y80" s="69">
        <f t="shared" si="83"/>
        <v>92732.28</v>
      </c>
      <c r="Z80" s="69">
        <f t="shared" si="84"/>
        <v>0</v>
      </c>
      <c r="AA80" s="69">
        <f t="shared" si="85"/>
        <v>0</v>
      </c>
      <c r="AB80" s="69">
        <f t="shared" si="86"/>
        <v>0</v>
      </c>
      <c r="AC80" s="69">
        <f t="shared" si="87"/>
        <v>0</v>
      </c>
      <c r="AD80" s="69">
        <f t="shared" si="88"/>
        <v>0</v>
      </c>
      <c r="AE80" s="69">
        <f t="shared" si="97"/>
        <v>92732.28</v>
      </c>
      <c r="AF80" s="69">
        <f t="shared" si="98"/>
        <v>46366.14</v>
      </c>
      <c r="AG80" s="69">
        <f t="shared" si="200"/>
        <v>13909.841999999999</v>
      </c>
      <c r="AH80" s="69">
        <f t="shared" si="13"/>
        <v>0</v>
      </c>
      <c r="AI80" s="69">
        <f t="shared" si="99"/>
        <v>153008.26199999999</v>
      </c>
      <c r="AJ80" s="78">
        <v>16</v>
      </c>
      <c r="AK80" s="71">
        <f t="shared" si="89"/>
        <v>7078.8</v>
      </c>
      <c r="AL80" s="78"/>
      <c r="AM80" s="71">
        <f t="shared" si="90"/>
        <v>0</v>
      </c>
      <c r="AN80" s="71">
        <f>AJ80+AL80</f>
        <v>16</v>
      </c>
      <c r="AO80" s="71">
        <f t="shared" si="134"/>
        <v>7078.8</v>
      </c>
      <c r="AP80" s="78"/>
      <c r="AQ80" s="71">
        <f t="shared" si="91"/>
        <v>0</v>
      </c>
      <c r="AR80" s="78"/>
      <c r="AS80" s="71">
        <f t="shared" si="92"/>
        <v>0</v>
      </c>
      <c r="AT80" s="70">
        <f t="shared" si="100"/>
        <v>0</v>
      </c>
      <c r="AU80" s="71">
        <f t="shared" si="101"/>
        <v>0</v>
      </c>
      <c r="AV80" s="70">
        <f t="shared" si="102"/>
        <v>16</v>
      </c>
      <c r="AW80" s="71">
        <f t="shared" si="103"/>
        <v>7078.8</v>
      </c>
      <c r="AX80" s="79" t="s">
        <v>364</v>
      </c>
      <c r="AY80" s="80">
        <v>1</v>
      </c>
      <c r="AZ80" s="80"/>
      <c r="BA80" s="80"/>
      <c r="BB80" s="71">
        <f>17697*50%</f>
        <v>8848.5</v>
      </c>
      <c r="BC80" s="46"/>
      <c r="BD80" s="46"/>
      <c r="BE80" s="46"/>
      <c r="BF80" s="69">
        <f t="shared" si="104"/>
        <v>0</v>
      </c>
      <c r="BG80" s="69">
        <f t="shared" si="135"/>
        <v>16</v>
      </c>
      <c r="BH80" s="69">
        <f t="shared" si="105"/>
        <v>41729.525999999991</v>
      </c>
      <c r="BI80" s="72"/>
      <c r="BJ80" s="72">
        <f>(O80/18*BI80)*30%</f>
        <v>0</v>
      </c>
      <c r="BK80" s="69">
        <f>V80+W80+X80</f>
        <v>16</v>
      </c>
      <c r="BL80" s="69">
        <f>(AE80+AF80)*40%</f>
        <v>55639.367999999995</v>
      </c>
      <c r="BM80" s="69"/>
      <c r="BN80" s="69"/>
      <c r="BO80" s="72"/>
      <c r="BP80" s="72">
        <f t="shared" si="37"/>
        <v>0</v>
      </c>
      <c r="BQ80" s="69">
        <f t="shared" si="29"/>
        <v>113296.19399999999</v>
      </c>
      <c r="BR80" s="69">
        <f t="shared" si="106"/>
        <v>106642.122</v>
      </c>
      <c r="BS80" s="69">
        <f t="shared" si="107"/>
        <v>57656.825999999986</v>
      </c>
      <c r="BT80" s="69">
        <f t="shared" si="108"/>
        <v>102005.508</v>
      </c>
      <c r="BU80" s="69">
        <f t="shared" si="109"/>
        <v>266304.45600000001</v>
      </c>
      <c r="BV80" s="73">
        <f t="shared" si="110"/>
        <v>3195653.4720000001</v>
      </c>
      <c r="BW80" s="146" t="s">
        <v>271</v>
      </c>
      <c r="BX80" s="147"/>
    </row>
    <row r="81" spans="1:76" s="55" customFormat="1" ht="14.25" customHeight="1" x14ac:dyDescent="0.3">
      <c r="A81" s="101">
        <v>58</v>
      </c>
      <c r="B81" s="81" t="s">
        <v>118</v>
      </c>
      <c r="C81" s="81" t="s">
        <v>111</v>
      </c>
      <c r="D81" s="46" t="s">
        <v>61</v>
      </c>
      <c r="E81" s="82" t="s">
        <v>257</v>
      </c>
      <c r="F81" s="133">
        <v>60</v>
      </c>
      <c r="G81" s="134">
        <v>42820</v>
      </c>
      <c r="H81" s="134">
        <v>44646</v>
      </c>
      <c r="I81" s="133" t="s">
        <v>111</v>
      </c>
      <c r="J81" s="46">
        <v>2</v>
      </c>
      <c r="K81" s="46" t="s">
        <v>68</v>
      </c>
      <c r="L81" s="77">
        <v>7.06</v>
      </c>
      <c r="M81" s="77">
        <v>4.74</v>
      </c>
      <c r="N81" s="68">
        <v>17697</v>
      </c>
      <c r="O81" s="69">
        <f t="shared" si="93"/>
        <v>83883.78</v>
      </c>
      <c r="P81" s="46"/>
      <c r="Q81" s="46">
        <v>2</v>
      </c>
      <c r="R81" s="46"/>
      <c r="S81" s="46"/>
      <c r="T81" s="46">
        <v>12</v>
      </c>
      <c r="U81" s="46">
        <v>2</v>
      </c>
      <c r="V81" s="67">
        <f t="shared" si="94"/>
        <v>0</v>
      </c>
      <c r="W81" s="67">
        <f t="shared" si="95"/>
        <v>14</v>
      </c>
      <c r="X81" s="67">
        <f t="shared" si="96"/>
        <v>2</v>
      </c>
      <c r="Y81" s="69">
        <f t="shared" si="83"/>
        <v>0</v>
      </c>
      <c r="Z81" s="69">
        <f t="shared" si="84"/>
        <v>10485.4725</v>
      </c>
      <c r="AA81" s="69">
        <f t="shared" si="85"/>
        <v>0</v>
      </c>
      <c r="AB81" s="69">
        <f t="shared" si="86"/>
        <v>0</v>
      </c>
      <c r="AC81" s="69">
        <f t="shared" si="87"/>
        <v>62912.834999999999</v>
      </c>
      <c r="AD81" s="69">
        <f t="shared" si="88"/>
        <v>10485.4725</v>
      </c>
      <c r="AE81" s="69">
        <f t="shared" si="97"/>
        <v>83883.78</v>
      </c>
      <c r="AF81" s="69">
        <f t="shared" si="98"/>
        <v>41941.89</v>
      </c>
      <c r="AG81" s="69">
        <f t="shared" si="200"/>
        <v>12582.567000000001</v>
      </c>
      <c r="AH81" s="69">
        <f t="shared" si="13"/>
        <v>3096.9750000000004</v>
      </c>
      <c r="AI81" s="69">
        <f t="shared" si="99"/>
        <v>141505.212</v>
      </c>
      <c r="AJ81" s="78"/>
      <c r="AK81" s="71">
        <f t="shared" si="89"/>
        <v>0</v>
      </c>
      <c r="AL81" s="78"/>
      <c r="AM81" s="71">
        <f t="shared" si="90"/>
        <v>0</v>
      </c>
      <c r="AN81" s="71">
        <f>AJ81+AL81</f>
        <v>0</v>
      </c>
      <c r="AO81" s="71">
        <f t="shared" si="134"/>
        <v>0</v>
      </c>
      <c r="AP81" s="78"/>
      <c r="AQ81" s="71">
        <f t="shared" si="91"/>
        <v>0</v>
      </c>
      <c r="AR81" s="78"/>
      <c r="AS81" s="71">
        <f t="shared" si="92"/>
        <v>0</v>
      </c>
      <c r="AT81" s="70">
        <f t="shared" si="100"/>
        <v>0</v>
      </c>
      <c r="AU81" s="71">
        <f t="shared" si="101"/>
        <v>0</v>
      </c>
      <c r="AV81" s="70">
        <f t="shared" si="102"/>
        <v>0</v>
      </c>
      <c r="AW81" s="71">
        <f t="shared" si="103"/>
        <v>0</v>
      </c>
      <c r="AX81" s="79" t="s">
        <v>185</v>
      </c>
      <c r="AY81" s="80"/>
      <c r="AZ81" s="80">
        <v>1</v>
      </c>
      <c r="BA81" s="80"/>
      <c r="BB81" s="71">
        <f>17697*60%</f>
        <v>10618.199999999999</v>
      </c>
      <c r="BC81" s="46"/>
      <c r="BD81" s="46"/>
      <c r="BE81" s="46"/>
      <c r="BF81" s="69">
        <f t="shared" si="104"/>
        <v>0</v>
      </c>
      <c r="BG81" s="69">
        <f t="shared" si="135"/>
        <v>16</v>
      </c>
      <c r="BH81" s="69">
        <f t="shared" si="105"/>
        <v>37747.701000000001</v>
      </c>
      <c r="BI81" s="72"/>
      <c r="BJ81" s="72">
        <f>(O81/18*BI81)*30%</f>
        <v>0</v>
      </c>
      <c r="BK81" s="69"/>
      <c r="BL81" s="69"/>
      <c r="BM81" s="69"/>
      <c r="BN81" s="69"/>
      <c r="BO81" s="72"/>
      <c r="BP81" s="72">
        <f t="shared" si="37"/>
        <v>0</v>
      </c>
      <c r="BQ81" s="69">
        <f t="shared" si="29"/>
        <v>48365.900999999998</v>
      </c>
      <c r="BR81" s="69">
        <f t="shared" si="106"/>
        <v>99563.322</v>
      </c>
      <c r="BS81" s="69">
        <f t="shared" si="107"/>
        <v>48365.900999999998</v>
      </c>
      <c r="BT81" s="69">
        <f t="shared" si="108"/>
        <v>41941.89</v>
      </c>
      <c r="BU81" s="69">
        <f t="shared" si="109"/>
        <v>189871.11300000001</v>
      </c>
      <c r="BV81" s="73">
        <f t="shared" si="110"/>
        <v>2278453.3560000001</v>
      </c>
      <c r="BW81" s="54"/>
    </row>
    <row r="82" spans="1:76" s="55" customFormat="1" ht="14.25" customHeight="1" x14ac:dyDescent="0.3">
      <c r="A82" s="66">
        <v>59</v>
      </c>
      <c r="B82" s="81" t="s">
        <v>84</v>
      </c>
      <c r="C82" s="81" t="s">
        <v>359</v>
      </c>
      <c r="D82" s="46" t="s">
        <v>61</v>
      </c>
      <c r="E82" s="102" t="s">
        <v>365</v>
      </c>
      <c r="F82" s="81">
        <v>99</v>
      </c>
      <c r="G82" s="148">
        <v>43661</v>
      </c>
      <c r="H82" s="148">
        <v>45488</v>
      </c>
      <c r="I82" s="81" t="s">
        <v>170</v>
      </c>
      <c r="J82" s="46" t="s">
        <v>348</v>
      </c>
      <c r="K82" s="46" t="s">
        <v>72</v>
      </c>
      <c r="L82" s="77">
        <v>21.03</v>
      </c>
      <c r="M82" s="46">
        <v>5.12</v>
      </c>
      <c r="N82" s="68">
        <v>17697</v>
      </c>
      <c r="O82" s="69">
        <f t="shared" si="93"/>
        <v>90608.639999999999</v>
      </c>
      <c r="P82" s="46"/>
      <c r="Q82" s="46"/>
      <c r="R82" s="46"/>
      <c r="S82" s="46">
        <v>16</v>
      </c>
      <c r="T82" s="46"/>
      <c r="U82" s="46"/>
      <c r="V82" s="67">
        <f t="shared" si="94"/>
        <v>16</v>
      </c>
      <c r="W82" s="67">
        <f t="shared" si="95"/>
        <v>0</v>
      </c>
      <c r="X82" s="67">
        <f t="shared" si="96"/>
        <v>0</v>
      </c>
      <c r="Y82" s="69">
        <f t="shared" si="83"/>
        <v>0</v>
      </c>
      <c r="Z82" s="69">
        <f t="shared" si="84"/>
        <v>0</v>
      </c>
      <c r="AA82" s="69">
        <f t="shared" si="85"/>
        <v>0</v>
      </c>
      <c r="AB82" s="69">
        <f t="shared" si="86"/>
        <v>90608.639999999999</v>
      </c>
      <c r="AC82" s="69">
        <f t="shared" si="87"/>
        <v>0</v>
      </c>
      <c r="AD82" s="69">
        <f t="shared" si="88"/>
        <v>0</v>
      </c>
      <c r="AE82" s="69">
        <f t="shared" si="97"/>
        <v>90608.639999999999</v>
      </c>
      <c r="AF82" s="69">
        <f t="shared" si="98"/>
        <v>45304.32</v>
      </c>
      <c r="AG82" s="69">
        <f t="shared" si="200"/>
        <v>13591.296</v>
      </c>
      <c r="AH82" s="69">
        <f t="shared" si="13"/>
        <v>3539.4</v>
      </c>
      <c r="AI82" s="69">
        <f t="shared" si="99"/>
        <v>153043.65600000002</v>
      </c>
      <c r="AJ82" s="78">
        <v>16</v>
      </c>
      <c r="AK82" s="71">
        <f t="shared" si="89"/>
        <v>7078.8</v>
      </c>
      <c r="AL82" s="78"/>
      <c r="AM82" s="71">
        <f t="shared" si="90"/>
        <v>0</v>
      </c>
      <c r="AN82" s="71">
        <f>AJ82+AL82</f>
        <v>16</v>
      </c>
      <c r="AO82" s="71">
        <f t="shared" si="134"/>
        <v>7078.8</v>
      </c>
      <c r="AP82" s="78"/>
      <c r="AQ82" s="71">
        <f t="shared" si="91"/>
        <v>0</v>
      </c>
      <c r="AR82" s="78"/>
      <c r="AS82" s="71">
        <f t="shared" si="92"/>
        <v>0</v>
      </c>
      <c r="AT82" s="70">
        <f t="shared" si="100"/>
        <v>0</v>
      </c>
      <c r="AU82" s="71">
        <f t="shared" si="101"/>
        <v>0</v>
      </c>
      <c r="AV82" s="70">
        <f t="shared" si="102"/>
        <v>16</v>
      </c>
      <c r="AW82" s="71">
        <f t="shared" si="103"/>
        <v>7078.8</v>
      </c>
      <c r="AX82" s="79" t="s">
        <v>299</v>
      </c>
      <c r="AY82" s="80">
        <v>1</v>
      </c>
      <c r="AZ82" s="80"/>
      <c r="BA82" s="80"/>
      <c r="BB82" s="71">
        <f>17697*50%</f>
        <v>8848.5</v>
      </c>
      <c r="BC82" s="46"/>
      <c r="BD82" s="46"/>
      <c r="BE82" s="46"/>
      <c r="BF82" s="69">
        <f t="shared" si="104"/>
        <v>0</v>
      </c>
      <c r="BG82" s="69">
        <f t="shared" si="135"/>
        <v>16</v>
      </c>
      <c r="BH82" s="69">
        <f t="shared" si="105"/>
        <v>40773.887999999999</v>
      </c>
      <c r="BI82" s="72"/>
      <c r="BJ82" s="72">
        <f>(O82/18*BI82)*30%</f>
        <v>0</v>
      </c>
      <c r="BK82" s="69">
        <f>V82+W82+X82</f>
        <v>16</v>
      </c>
      <c r="BL82" s="69">
        <f>(AE82+AF82)*35%</f>
        <v>47569.535999999993</v>
      </c>
      <c r="BM82" s="69"/>
      <c r="BN82" s="69"/>
      <c r="BO82" s="69"/>
      <c r="BP82" s="72">
        <f t="shared" si="37"/>
        <v>0</v>
      </c>
      <c r="BQ82" s="69">
        <f t="shared" si="29"/>
        <v>104270.72399999999</v>
      </c>
      <c r="BR82" s="69">
        <f t="shared" si="106"/>
        <v>107739.336</v>
      </c>
      <c r="BS82" s="69">
        <f t="shared" si="107"/>
        <v>56701.187999999995</v>
      </c>
      <c r="BT82" s="69">
        <f t="shared" si="108"/>
        <v>92873.856</v>
      </c>
      <c r="BU82" s="69">
        <f t="shared" si="109"/>
        <v>257314.38</v>
      </c>
      <c r="BV82" s="73">
        <f t="shared" si="110"/>
        <v>3087772.56</v>
      </c>
      <c r="BW82" s="54" t="s">
        <v>231</v>
      </c>
    </row>
    <row r="83" spans="1:76" s="55" customFormat="1" ht="14.25" customHeight="1" x14ac:dyDescent="0.3">
      <c r="A83" s="101">
        <v>60</v>
      </c>
      <c r="B83" s="81" t="s">
        <v>366</v>
      </c>
      <c r="C83" s="81" t="s">
        <v>407</v>
      </c>
      <c r="D83" s="46" t="s">
        <v>61</v>
      </c>
      <c r="E83" s="102" t="s">
        <v>367</v>
      </c>
      <c r="F83" s="81"/>
      <c r="G83" s="148"/>
      <c r="H83" s="148"/>
      <c r="I83" s="81"/>
      <c r="J83" s="46" t="s">
        <v>65</v>
      </c>
      <c r="K83" s="46" t="s">
        <v>62</v>
      </c>
      <c r="L83" s="77">
        <v>0</v>
      </c>
      <c r="M83" s="46">
        <v>4.0999999999999996</v>
      </c>
      <c r="N83" s="68">
        <v>17697</v>
      </c>
      <c r="O83" s="69">
        <f t="shared" si="93"/>
        <v>72557.7</v>
      </c>
      <c r="P83" s="46"/>
      <c r="Q83" s="46">
        <v>1</v>
      </c>
      <c r="R83" s="46"/>
      <c r="S83" s="46"/>
      <c r="T83" s="46">
        <v>2</v>
      </c>
      <c r="U83" s="46"/>
      <c r="V83" s="67">
        <f t="shared" si="94"/>
        <v>0</v>
      </c>
      <c r="W83" s="67">
        <f t="shared" si="95"/>
        <v>3</v>
      </c>
      <c r="X83" s="67">
        <f t="shared" si="96"/>
        <v>0</v>
      </c>
      <c r="Y83" s="69">
        <f t="shared" si="83"/>
        <v>0</v>
      </c>
      <c r="Z83" s="69">
        <f t="shared" si="84"/>
        <v>4534.8562499999998</v>
      </c>
      <c r="AA83" s="69">
        <f t="shared" si="85"/>
        <v>0</v>
      </c>
      <c r="AB83" s="69">
        <f t="shared" si="86"/>
        <v>0</v>
      </c>
      <c r="AC83" s="69">
        <f t="shared" si="87"/>
        <v>9069.7124999999996</v>
      </c>
      <c r="AD83" s="69">
        <f t="shared" si="88"/>
        <v>0</v>
      </c>
      <c r="AE83" s="69">
        <f t="shared" si="97"/>
        <v>13604.568749999999</v>
      </c>
      <c r="AF83" s="69">
        <f t="shared" si="98"/>
        <v>6802.2843749999993</v>
      </c>
      <c r="AG83" s="69">
        <f t="shared" si="200"/>
        <v>2040.6853124999998</v>
      </c>
      <c r="AH83" s="69">
        <f t="shared" si="13"/>
        <v>442.42500000000001</v>
      </c>
      <c r="AI83" s="69">
        <f t="shared" si="99"/>
        <v>22889.963437499999</v>
      </c>
      <c r="AJ83" s="78"/>
      <c r="AK83" s="71">
        <f t="shared" si="89"/>
        <v>0</v>
      </c>
      <c r="AL83" s="78"/>
      <c r="AM83" s="71">
        <f t="shared" si="90"/>
        <v>0</v>
      </c>
      <c r="AN83" s="71"/>
      <c r="AO83" s="71">
        <f t="shared" si="134"/>
        <v>0</v>
      </c>
      <c r="AP83" s="78"/>
      <c r="AQ83" s="71">
        <f t="shared" si="91"/>
        <v>0</v>
      </c>
      <c r="AR83" s="78"/>
      <c r="AS83" s="71">
        <f t="shared" si="92"/>
        <v>0</v>
      </c>
      <c r="AT83" s="70">
        <f t="shared" si="100"/>
        <v>0</v>
      </c>
      <c r="AU83" s="71">
        <f t="shared" si="101"/>
        <v>0</v>
      </c>
      <c r="AV83" s="70">
        <f t="shared" si="102"/>
        <v>0</v>
      </c>
      <c r="AW83" s="71">
        <f t="shared" si="103"/>
        <v>0</v>
      </c>
      <c r="AX83" s="79"/>
      <c r="AY83" s="80"/>
      <c r="AZ83" s="80"/>
      <c r="BA83" s="80"/>
      <c r="BB83" s="71">
        <f t="shared" ref="BB83:BB92" si="201">SUM(N83*AY83)*50%+(N83*AZ83)*60%+(N83*BA83)*60%</f>
        <v>0</v>
      </c>
      <c r="BC83" s="46"/>
      <c r="BD83" s="46"/>
      <c r="BE83" s="46"/>
      <c r="BF83" s="69">
        <f t="shared" si="104"/>
        <v>0</v>
      </c>
      <c r="BG83" s="69">
        <f t="shared" si="135"/>
        <v>3</v>
      </c>
      <c r="BH83" s="69">
        <f t="shared" si="105"/>
        <v>6122.0559374999993</v>
      </c>
      <c r="BI83" s="72"/>
      <c r="BJ83" s="72"/>
      <c r="BK83" s="69"/>
      <c r="BL83" s="69"/>
      <c r="BM83" s="69"/>
      <c r="BN83" s="69"/>
      <c r="BO83" s="72"/>
      <c r="BP83" s="72">
        <f t="shared" si="37"/>
        <v>0</v>
      </c>
      <c r="BQ83" s="69">
        <f t="shared" si="29"/>
        <v>6122.0559374999993</v>
      </c>
      <c r="BR83" s="69">
        <f t="shared" si="106"/>
        <v>16087.679062499998</v>
      </c>
      <c r="BS83" s="69">
        <f t="shared" si="107"/>
        <v>6122.0559374999993</v>
      </c>
      <c r="BT83" s="69">
        <f t="shared" si="108"/>
        <v>6802.2843749999993</v>
      </c>
      <c r="BU83" s="69">
        <f t="shared" si="109"/>
        <v>29012.019374999996</v>
      </c>
      <c r="BV83" s="73">
        <f t="shared" si="110"/>
        <v>348144.23249999993</v>
      </c>
      <c r="BW83" s="54"/>
    </row>
    <row r="84" spans="1:76" s="55" customFormat="1" ht="14.25" customHeight="1" x14ac:dyDescent="0.3">
      <c r="A84" s="66">
        <v>61</v>
      </c>
      <c r="B84" s="81" t="s">
        <v>444</v>
      </c>
      <c r="C84" s="81" t="s">
        <v>169</v>
      </c>
      <c r="D84" s="46" t="s">
        <v>61</v>
      </c>
      <c r="E84" s="102" t="s">
        <v>368</v>
      </c>
      <c r="F84" s="81"/>
      <c r="G84" s="148"/>
      <c r="H84" s="148"/>
      <c r="I84" s="81"/>
      <c r="J84" s="46" t="s">
        <v>65</v>
      </c>
      <c r="K84" s="46" t="s">
        <v>62</v>
      </c>
      <c r="L84" s="77">
        <v>0</v>
      </c>
      <c r="M84" s="46">
        <v>4.0999999999999996</v>
      </c>
      <c r="N84" s="68">
        <v>17697</v>
      </c>
      <c r="O84" s="69">
        <f t="shared" si="93"/>
        <v>72557.7</v>
      </c>
      <c r="P84" s="46"/>
      <c r="Q84" s="46"/>
      <c r="R84" s="46"/>
      <c r="S84" s="46"/>
      <c r="T84" s="46">
        <v>3</v>
      </c>
      <c r="U84" s="46">
        <v>3</v>
      </c>
      <c r="V84" s="67">
        <f t="shared" si="94"/>
        <v>0</v>
      </c>
      <c r="W84" s="67">
        <f t="shared" si="95"/>
        <v>3</v>
      </c>
      <c r="X84" s="67">
        <f t="shared" si="96"/>
        <v>3</v>
      </c>
      <c r="Y84" s="69">
        <f t="shared" si="83"/>
        <v>0</v>
      </c>
      <c r="Z84" s="69">
        <f t="shared" si="84"/>
        <v>0</v>
      </c>
      <c r="AA84" s="69">
        <f t="shared" si="85"/>
        <v>0</v>
      </c>
      <c r="AB84" s="69">
        <f t="shared" si="86"/>
        <v>0</v>
      </c>
      <c r="AC84" s="69">
        <f t="shared" si="87"/>
        <v>13604.568749999999</v>
      </c>
      <c r="AD84" s="69">
        <f t="shared" si="88"/>
        <v>13604.568749999999</v>
      </c>
      <c r="AE84" s="69">
        <f t="shared" si="97"/>
        <v>27209.137499999997</v>
      </c>
      <c r="AF84" s="69">
        <f t="shared" si="98"/>
        <v>13604.568749999999</v>
      </c>
      <c r="AG84" s="69">
        <f t="shared" si="200"/>
        <v>4081.3706249999996</v>
      </c>
      <c r="AH84" s="69">
        <f t="shared" si="13"/>
        <v>1327.2750000000001</v>
      </c>
      <c r="AI84" s="69">
        <f t="shared" si="99"/>
        <v>46222.351874999993</v>
      </c>
      <c r="AJ84" s="78"/>
      <c r="AK84" s="71">
        <f t="shared" si="89"/>
        <v>0</v>
      </c>
      <c r="AL84" s="78"/>
      <c r="AM84" s="71">
        <f t="shared" si="90"/>
        <v>0</v>
      </c>
      <c r="AN84" s="71"/>
      <c r="AO84" s="71">
        <f t="shared" si="134"/>
        <v>0</v>
      </c>
      <c r="AP84" s="78"/>
      <c r="AQ84" s="71">
        <f t="shared" si="91"/>
        <v>0</v>
      </c>
      <c r="AR84" s="78"/>
      <c r="AS84" s="71">
        <f t="shared" si="92"/>
        <v>0</v>
      </c>
      <c r="AT84" s="70">
        <f t="shared" si="100"/>
        <v>0</v>
      </c>
      <c r="AU84" s="71">
        <f t="shared" si="101"/>
        <v>0</v>
      </c>
      <c r="AV84" s="70">
        <f t="shared" si="102"/>
        <v>0</v>
      </c>
      <c r="AW84" s="71">
        <f t="shared" si="103"/>
        <v>0</v>
      </c>
      <c r="AX84" s="79"/>
      <c r="AY84" s="80"/>
      <c r="AZ84" s="80"/>
      <c r="BA84" s="80"/>
      <c r="BB84" s="71">
        <f t="shared" si="201"/>
        <v>0</v>
      </c>
      <c r="BC84" s="46"/>
      <c r="BD84" s="46"/>
      <c r="BE84" s="46"/>
      <c r="BF84" s="69">
        <f t="shared" si="104"/>
        <v>0</v>
      </c>
      <c r="BG84" s="69">
        <f t="shared" si="135"/>
        <v>6</v>
      </c>
      <c r="BH84" s="69">
        <f t="shared" si="105"/>
        <v>12244.111874999999</v>
      </c>
      <c r="BI84" s="72"/>
      <c r="BJ84" s="72"/>
      <c r="BK84" s="69"/>
      <c r="BL84" s="69"/>
      <c r="BM84" s="69"/>
      <c r="BN84" s="69"/>
      <c r="BO84" s="72"/>
      <c r="BP84" s="72">
        <f t="shared" si="37"/>
        <v>0</v>
      </c>
      <c r="BQ84" s="69">
        <f t="shared" si="29"/>
        <v>12244.111874999999</v>
      </c>
      <c r="BR84" s="69">
        <f t="shared" si="106"/>
        <v>32617.783124999998</v>
      </c>
      <c r="BS84" s="69">
        <f t="shared" si="107"/>
        <v>12244.111874999999</v>
      </c>
      <c r="BT84" s="69">
        <f t="shared" si="108"/>
        <v>13604.568749999999</v>
      </c>
      <c r="BU84" s="69">
        <f t="shared" si="109"/>
        <v>58466.463749999995</v>
      </c>
      <c r="BV84" s="73">
        <f t="shared" si="110"/>
        <v>701597.56499999994</v>
      </c>
      <c r="BW84" s="54"/>
    </row>
    <row r="85" spans="1:76" s="55" customFormat="1" ht="14.25" customHeight="1" x14ac:dyDescent="0.3">
      <c r="A85" s="101">
        <v>62</v>
      </c>
      <c r="B85" s="81" t="s">
        <v>258</v>
      </c>
      <c r="C85" s="81" t="s">
        <v>100</v>
      </c>
      <c r="D85" s="46" t="s">
        <v>61</v>
      </c>
      <c r="E85" s="102" t="s">
        <v>259</v>
      </c>
      <c r="F85" s="81"/>
      <c r="G85" s="148"/>
      <c r="H85" s="148"/>
      <c r="I85" s="81"/>
      <c r="J85" s="46" t="s">
        <v>65</v>
      </c>
      <c r="K85" s="46" t="s">
        <v>62</v>
      </c>
      <c r="L85" s="77">
        <v>2</v>
      </c>
      <c r="M85" s="46">
        <v>4.1900000000000004</v>
      </c>
      <c r="N85" s="68">
        <v>17697</v>
      </c>
      <c r="O85" s="69">
        <f t="shared" si="93"/>
        <v>74150.430000000008</v>
      </c>
      <c r="P85" s="46"/>
      <c r="Q85" s="46"/>
      <c r="R85" s="46"/>
      <c r="S85" s="46"/>
      <c r="T85" s="46">
        <v>3</v>
      </c>
      <c r="U85" s="46">
        <v>3</v>
      </c>
      <c r="V85" s="67">
        <f t="shared" si="94"/>
        <v>0</v>
      </c>
      <c r="W85" s="67">
        <f t="shared" si="95"/>
        <v>3</v>
      </c>
      <c r="X85" s="67">
        <f t="shared" si="96"/>
        <v>3</v>
      </c>
      <c r="Y85" s="69">
        <f t="shared" si="83"/>
        <v>0</v>
      </c>
      <c r="Z85" s="69">
        <f t="shared" si="84"/>
        <v>0</v>
      </c>
      <c r="AA85" s="69">
        <f t="shared" si="85"/>
        <v>0</v>
      </c>
      <c r="AB85" s="69">
        <f t="shared" si="86"/>
        <v>0</v>
      </c>
      <c r="AC85" s="69">
        <f t="shared" si="87"/>
        <v>13903.205625000002</v>
      </c>
      <c r="AD85" s="69">
        <f t="shared" si="88"/>
        <v>13903.205625000002</v>
      </c>
      <c r="AE85" s="69">
        <f t="shared" si="97"/>
        <v>27806.411250000005</v>
      </c>
      <c r="AF85" s="69">
        <f t="shared" si="98"/>
        <v>13903.205625000002</v>
      </c>
      <c r="AG85" s="69">
        <f t="shared" si="200"/>
        <v>4170.9616875000011</v>
      </c>
      <c r="AH85" s="69">
        <f t="shared" si="13"/>
        <v>1327.2750000000001</v>
      </c>
      <c r="AI85" s="69">
        <f t="shared" si="99"/>
        <v>47207.853562500008</v>
      </c>
      <c r="AJ85" s="78"/>
      <c r="AK85" s="71">
        <f t="shared" si="89"/>
        <v>0</v>
      </c>
      <c r="AL85" s="78"/>
      <c r="AM85" s="71">
        <f t="shared" si="90"/>
        <v>0</v>
      </c>
      <c r="AN85" s="71"/>
      <c r="AO85" s="71">
        <f t="shared" si="134"/>
        <v>0</v>
      </c>
      <c r="AP85" s="78"/>
      <c r="AQ85" s="71">
        <f t="shared" si="91"/>
        <v>0</v>
      </c>
      <c r="AR85" s="78">
        <v>2.5</v>
      </c>
      <c r="AS85" s="71">
        <f t="shared" si="92"/>
        <v>1106.0625</v>
      </c>
      <c r="AT85" s="70">
        <f t="shared" si="100"/>
        <v>2.5</v>
      </c>
      <c r="AU85" s="71">
        <f t="shared" si="101"/>
        <v>1106.0625</v>
      </c>
      <c r="AV85" s="70">
        <f t="shared" si="102"/>
        <v>2.5</v>
      </c>
      <c r="AW85" s="71">
        <f t="shared" si="103"/>
        <v>1106.0625</v>
      </c>
      <c r="AX85" s="79" t="s">
        <v>369</v>
      </c>
      <c r="AY85" s="80"/>
      <c r="AZ85" s="80"/>
      <c r="BA85" s="80">
        <v>0.5</v>
      </c>
      <c r="BB85" s="71">
        <f t="shared" si="201"/>
        <v>5309.0999999999995</v>
      </c>
      <c r="BC85" s="46"/>
      <c r="BD85" s="46"/>
      <c r="BE85" s="46"/>
      <c r="BF85" s="69">
        <f t="shared" si="104"/>
        <v>0</v>
      </c>
      <c r="BG85" s="69">
        <f t="shared" si="135"/>
        <v>6</v>
      </c>
      <c r="BH85" s="69">
        <f t="shared" si="105"/>
        <v>12512.885062500001</v>
      </c>
      <c r="BI85" s="72"/>
      <c r="BJ85" s="72"/>
      <c r="BK85" s="69"/>
      <c r="BL85" s="69"/>
      <c r="BM85" s="69"/>
      <c r="BN85" s="69"/>
      <c r="BO85" s="72"/>
      <c r="BP85" s="72">
        <f t="shared" si="37"/>
        <v>0</v>
      </c>
      <c r="BQ85" s="69">
        <f t="shared" si="29"/>
        <v>18928.0475625</v>
      </c>
      <c r="BR85" s="69">
        <f t="shared" si="106"/>
        <v>33304.647937500005</v>
      </c>
      <c r="BS85" s="69">
        <f t="shared" si="107"/>
        <v>18928.0475625</v>
      </c>
      <c r="BT85" s="69">
        <f t="shared" si="108"/>
        <v>13903.205625000002</v>
      </c>
      <c r="BU85" s="69">
        <f t="shared" si="109"/>
        <v>66135.901125000004</v>
      </c>
      <c r="BV85" s="73">
        <f t="shared" si="110"/>
        <v>793630.81350000005</v>
      </c>
      <c r="BW85" s="54"/>
    </row>
    <row r="86" spans="1:76" s="55" customFormat="1" ht="14.25" customHeight="1" x14ac:dyDescent="0.3">
      <c r="A86" s="66">
        <v>63</v>
      </c>
      <c r="B86" s="81" t="s">
        <v>220</v>
      </c>
      <c r="C86" s="81" t="s">
        <v>171</v>
      </c>
      <c r="D86" s="46" t="s">
        <v>61</v>
      </c>
      <c r="E86" s="82" t="s">
        <v>221</v>
      </c>
      <c r="F86" s="75">
        <v>121</v>
      </c>
      <c r="G86" s="76">
        <v>43189</v>
      </c>
      <c r="H86" s="76">
        <v>45015</v>
      </c>
      <c r="I86" s="75" t="s">
        <v>222</v>
      </c>
      <c r="J86" s="46" t="s">
        <v>349</v>
      </c>
      <c r="K86" s="46" t="s">
        <v>64</v>
      </c>
      <c r="L86" s="77">
        <v>19.04</v>
      </c>
      <c r="M86" s="77">
        <v>5.32</v>
      </c>
      <c r="N86" s="68">
        <v>17697</v>
      </c>
      <c r="O86" s="69">
        <f t="shared" ref="O86" si="202">N86*M86</f>
        <v>94148.040000000008</v>
      </c>
      <c r="P86" s="46"/>
      <c r="Q86" s="46"/>
      <c r="R86" s="46"/>
      <c r="S86" s="46"/>
      <c r="T86" s="46">
        <v>8</v>
      </c>
      <c r="U86" s="46"/>
      <c r="V86" s="67">
        <f t="shared" ref="V86" si="203">SUM(P86+S86)</f>
        <v>0</v>
      </c>
      <c r="W86" s="67">
        <f t="shared" ref="W86" si="204">SUM(Q86+T86)</f>
        <v>8</v>
      </c>
      <c r="X86" s="67">
        <f t="shared" ref="X86" si="205">SUM(R86+U86)</f>
        <v>0</v>
      </c>
      <c r="Y86" s="69">
        <f t="shared" si="83"/>
        <v>0</v>
      </c>
      <c r="Z86" s="69">
        <f t="shared" si="84"/>
        <v>0</v>
      </c>
      <c r="AA86" s="69">
        <f t="shared" si="85"/>
        <v>0</v>
      </c>
      <c r="AB86" s="69">
        <f t="shared" si="86"/>
        <v>0</v>
      </c>
      <c r="AC86" s="69">
        <f t="shared" si="87"/>
        <v>47074.020000000004</v>
      </c>
      <c r="AD86" s="69">
        <f t="shared" si="88"/>
        <v>0</v>
      </c>
      <c r="AE86" s="69">
        <f t="shared" si="97"/>
        <v>47074.020000000004</v>
      </c>
      <c r="AF86" s="69">
        <f t="shared" ref="AF86" si="206">AE86*50%</f>
        <v>23537.010000000002</v>
      </c>
      <c r="AG86" s="69">
        <f t="shared" si="200"/>
        <v>7061.1030000000001</v>
      </c>
      <c r="AH86" s="69">
        <f t="shared" si="13"/>
        <v>1769.7</v>
      </c>
      <c r="AI86" s="69">
        <f t="shared" ref="AI86" si="207">AH86+AG86+AF86+AE86</f>
        <v>79441.833000000013</v>
      </c>
      <c r="AJ86" s="78"/>
      <c r="AK86" s="71">
        <f>N86/18*AJ86*40%</f>
        <v>0</v>
      </c>
      <c r="AL86" s="78"/>
      <c r="AM86" s="71">
        <f>N86/18*AL86*50%</f>
        <v>0</v>
      </c>
      <c r="AN86" s="71">
        <f t="shared" ref="AN86" si="208">AJ86+AL86</f>
        <v>0</v>
      </c>
      <c r="AO86" s="71">
        <f t="shared" ref="AO86" si="209">AK86+AM86</f>
        <v>0</v>
      </c>
      <c r="AP86" s="78"/>
      <c r="AQ86" s="71">
        <f>N86/18*AP86*50%</f>
        <v>0</v>
      </c>
      <c r="AR86" s="78">
        <v>4</v>
      </c>
      <c r="AS86" s="71">
        <f>N86/18*AR86*40%</f>
        <v>1573.0666666666666</v>
      </c>
      <c r="AT86" s="70">
        <f t="shared" ref="AT86" si="210">AP86+AR86</f>
        <v>4</v>
      </c>
      <c r="AU86" s="71">
        <f t="shared" si="101"/>
        <v>1573.0666666666666</v>
      </c>
      <c r="AV86" s="70">
        <v>5</v>
      </c>
      <c r="AW86" s="71">
        <f t="shared" ref="AW86" si="211">AO86+AU86</f>
        <v>1573.0666666666666</v>
      </c>
      <c r="AX86" s="79"/>
      <c r="AY86" s="80"/>
      <c r="AZ86" s="80"/>
      <c r="BA86" s="80"/>
      <c r="BB86" s="71">
        <f t="shared" si="201"/>
        <v>0</v>
      </c>
      <c r="BC86" s="46"/>
      <c r="BD86" s="46"/>
      <c r="BE86" s="46"/>
      <c r="BF86" s="69">
        <f t="shared" si="104"/>
        <v>0</v>
      </c>
      <c r="BG86" s="69">
        <f t="shared" ref="BG86" si="212">V86+W86+X86</f>
        <v>8</v>
      </c>
      <c r="BH86" s="69">
        <f>(O86/18*BG86)*1.5*30%</f>
        <v>18829.608</v>
      </c>
      <c r="BI86" s="72"/>
      <c r="BJ86" s="72">
        <f>(O86/18*BI86)*30%</f>
        <v>0</v>
      </c>
      <c r="BK86" s="69">
        <f>V86+W86+X86</f>
        <v>8</v>
      </c>
      <c r="BL86" s="69">
        <f>(AE86+AF86)*40%</f>
        <v>28244.412</v>
      </c>
      <c r="BM86" s="69"/>
      <c r="BN86" s="69"/>
      <c r="BO86" s="72"/>
      <c r="BP86" s="72">
        <f t="shared" si="37"/>
        <v>0</v>
      </c>
      <c r="BQ86" s="69">
        <f t="shared" si="29"/>
        <v>48647.08666666667</v>
      </c>
      <c r="BR86" s="69">
        <f t="shared" ref="BR86" si="213">AE86+AG86+AH86+BF86+BP86</f>
        <v>55904.823000000004</v>
      </c>
      <c r="BS86" s="69">
        <f t="shared" ref="BS86" si="214">AW86+BB86+BH86+BJ86</f>
        <v>20402.674666666666</v>
      </c>
      <c r="BT86" s="69">
        <f t="shared" ref="BT86" si="215">AF86+BL86</f>
        <v>51781.422000000006</v>
      </c>
      <c r="BU86" s="69">
        <f t="shared" ref="BU86" si="216">SUM(AI86+BQ86)</f>
        <v>128088.91966666668</v>
      </c>
      <c r="BV86" s="73">
        <f t="shared" ref="BV86" si="217">BU86*12</f>
        <v>1537067.0360000003</v>
      </c>
      <c r="BW86" s="54" t="s">
        <v>271</v>
      </c>
    </row>
    <row r="87" spans="1:76" s="55" customFormat="1" ht="14.25" customHeight="1" x14ac:dyDescent="0.3">
      <c r="A87" s="101">
        <v>64</v>
      </c>
      <c r="B87" s="81" t="s">
        <v>220</v>
      </c>
      <c r="C87" s="81" t="s">
        <v>106</v>
      </c>
      <c r="D87" s="46" t="s">
        <v>61</v>
      </c>
      <c r="E87" s="82" t="s">
        <v>221</v>
      </c>
      <c r="F87" s="75">
        <v>121</v>
      </c>
      <c r="G87" s="76">
        <v>43189</v>
      </c>
      <c r="H87" s="76">
        <v>45015</v>
      </c>
      <c r="I87" s="75" t="s">
        <v>222</v>
      </c>
      <c r="J87" s="46" t="s">
        <v>349</v>
      </c>
      <c r="K87" s="46" t="s">
        <v>64</v>
      </c>
      <c r="L87" s="77">
        <v>19.04</v>
      </c>
      <c r="M87" s="77">
        <v>5.32</v>
      </c>
      <c r="N87" s="68">
        <v>17697</v>
      </c>
      <c r="O87" s="69">
        <f t="shared" si="93"/>
        <v>94148.040000000008</v>
      </c>
      <c r="P87" s="46"/>
      <c r="Q87" s="46"/>
      <c r="R87" s="46"/>
      <c r="S87" s="46"/>
      <c r="T87" s="46">
        <v>3</v>
      </c>
      <c r="U87" s="46"/>
      <c r="V87" s="67">
        <f t="shared" si="94"/>
        <v>0</v>
      </c>
      <c r="W87" s="67">
        <f t="shared" si="94"/>
        <v>3</v>
      </c>
      <c r="X87" s="67">
        <f t="shared" si="94"/>
        <v>0</v>
      </c>
      <c r="Y87" s="69">
        <f t="shared" si="83"/>
        <v>0</v>
      </c>
      <c r="Z87" s="69">
        <f t="shared" si="84"/>
        <v>0</v>
      </c>
      <c r="AA87" s="69">
        <f t="shared" si="85"/>
        <v>0</v>
      </c>
      <c r="AB87" s="69">
        <f t="shared" si="86"/>
        <v>0</v>
      </c>
      <c r="AC87" s="69">
        <f t="shared" si="87"/>
        <v>17652.7575</v>
      </c>
      <c r="AD87" s="69">
        <f t="shared" si="88"/>
        <v>0</v>
      </c>
      <c r="AE87" s="69">
        <f t="shared" ref="AE87" si="218">SUM(Y87:AD87)</f>
        <v>17652.7575</v>
      </c>
      <c r="AF87" s="69">
        <f t="shared" si="98"/>
        <v>8826.3787499999999</v>
      </c>
      <c r="AG87" s="69">
        <f t="shared" ref="AG87:AG98" si="219">(AE87+AF87)*10%</f>
        <v>2647.9136250000001</v>
      </c>
      <c r="AH87" s="69">
        <f t="shared" si="13"/>
        <v>663.63750000000005</v>
      </c>
      <c r="AI87" s="69">
        <f t="shared" si="99"/>
        <v>29790.687375000001</v>
      </c>
      <c r="AJ87" s="78"/>
      <c r="AK87" s="71">
        <f>N87/18*AJ87*40%</f>
        <v>0</v>
      </c>
      <c r="AL87" s="78"/>
      <c r="AM87" s="71">
        <f>N87/18*AL87*50%</f>
        <v>0</v>
      </c>
      <c r="AN87" s="71">
        <f t="shared" ref="AN87:AN97" si="220">AJ87+AL87</f>
        <v>0</v>
      </c>
      <c r="AO87" s="71">
        <f t="shared" si="134"/>
        <v>0</v>
      </c>
      <c r="AP87" s="78"/>
      <c r="AQ87" s="71">
        <f>N87/18*AP87*50%</f>
        <v>0</v>
      </c>
      <c r="AR87" s="78">
        <v>4</v>
      </c>
      <c r="AS87" s="71">
        <f>N87/18*AR87*40%</f>
        <v>1573.0666666666666</v>
      </c>
      <c r="AT87" s="70">
        <f t="shared" si="100"/>
        <v>4</v>
      </c>
      <c r="AU87" s="71">
        <f t="shared" si="100"/>
        <v>1573.0666666666666</v>
      </c>
      <c r="AV87" s="70">
        <v>5</v>
      </c>
      <c r="AW87" s="71">
        <f t="shared" si="103"/>
        <v>1573.0666666666666</v>
      </c>
      <c r="AX87" s="79"/>
      <c r="AY87" s="80"/>
      <c r="AZ87" s="80"/>
      <c r="BA87" s="80"/>
      <c r="BB87" s="71">
        <f t="shared" si="201"/>
        <v>0</v>
      </c>
      <c r="BC87" s="46"/>
      <c r="BD87" s="46"/>
      <c r="BE87" s="46"/>
      <c r="BF87" s="69">
        <f t="shared" si="104"/>
        <v>0</v>
      </c>
      <c r="BG87" s="69">
        <f t="shared" si="135"/>
        <v>3</v>
      </c>
      <c r="BH87" s="69">
        <f>(O87/18*BG87)*1.5*30%</f>
        <v>7061.1030000000001</v>
      </c>
      <c r="BI87" s="72"/>
      <c r="BJ87" s="72">
        <f>(O87/18*BI87)*30%</f>
        <v>0</v>
      </c>
      <c r="BK87" s="69">
        <f>V87+W87+X87</f>
        <v>3</v>
      </c>
      <c r="BL87" s="69">
        <f>(AE87+AF87)*40%</f>
        <v>10591.654500000001</v>
      </c>
      <c r="BM87" s="69"/>
      <c r="BN87" s="69"/>
      <c r="BO87" s="72"/>
      <c r="BP87" s="72">
        <f t="shared" si="37"/>
        <v>0</v>
      </c>
      <c r="BQ87" s="69">
        <f t="shared" si="29"/>
        <v>19225.824166666665</v>
      </c>
      <c r="BR87" s="69">
        <f t="shared" si="106"/>
        <v>20964.308625000001</v>
      </c>
      <c r="BS87" s="69">
        <f t="shared" si="107"/>
        <v>8634.1696666666667</v>
      </c>
      <c r="BT87" s="69">
        <f t="shared" si="108"/>
        <v>19418.03325</v>
      </c>
      <c r="BU87" s="69">
        <f t="shared" si="109"/>
        <v>49016.511541666667</v>
      </c>
      <c r="BV87" s="73">
        <f t="shared" si="110"/>
        <v>588198.1385</v>
      </c>
      <c r="BW87" s="54" t="s">
        <v>271</v>
      </c>
    </row>
    <row r="88" spans="1:76" s="55" customFormat="1" ht="14.25" customHeight="1" x14ac:dyDescent="0.3">
      <c r="A88" s="66">
        <v>65</v>
      </c>
      <c r="B88" s="81" t="s">
        <v>463</v>
      </c>
      <c r="C88" s="81" t="s">
        <v>80</v>
      </c>
      <c r="D88" s="46" t="s">
        <v>61</v>
      </c>
      <c r="E88" s="82" t="s">
        <v>159</v>
      </c>
      <c r="F88" s="75">
        <v>104</v>
      </c>
      <c r="G88" s="76">
        <v>43823</v>
      </c>
      <c r="H88" s="76">
        <v>45650</v>
      </c>
      <c r="I88" s="75" t="s">
        <v>171</v>
      </c>
      <c r="J88" s="46" t="s">
        <v>349</v>
      </c>
      <c r="K88" s="46" t="s">
        <v>64</v>
      </c>
      <c r="L88" s="77">
        <v>26.1</v>
      </c>
      <c r="M88" s="77">
        <v>5.41</v>
      </c>
      <c r="N88" s="68">
        <v>17697</v>
      </c>
      <c r="O88" s="69">
        <f t="shared" si="93"/>
        <v>95740.77</v>
      </c>
      <c r="P88" s="46"/>
      <c r="Q88" s="46">
        <v>5</v>
      </c>
      <c r="R88" s="46"/>
      <c r="S88" s="46"/>
      <c r="T88" s="46">
        <v>3</v>
      </c>
      <c r="U88" s="46"/>
      <c r="V88" s="67">
        <f t="shared" si="94"/>
        <v>0</v>
      </c>
      <c r="W88" s="67">
        <f t="shared" si="95"/>
        <v>8</v>
      </c>
      <c r="X88" s="67">
        <f t="shared" si="96"/>
        <v>0</v>
      </c>
      <c r="Y88" s="69">
        <f t="shared" ref="Y88:Y98" si="221">SUM(O88/16*P88)</f>
        <v>0</v>
      </c>
      <c r="Z88" s="69">
        <f t="shared" ref="Z88:Z98" si="222">SUM(O88/16*Q88)</f>
        <v>29918.990625000002</v>
      </c>
      <c r="AA88" s="69">
        <f t="shared" ref="AA88:AA98" si="223">SUM(O88/16*R88)</f>
        <v>0</v>
      </c>
      <c r="AB88" s="69">
        <f t="shared" ref="AB88:AB98" si="224">SUM(O88/16*S88)</f>
        <v>0</v>
      </c>
      <c r="AC88" s="69">
        <f t="shared" ref="AC88:AC98" si="225">SUM(O88/16*T88)</f>
        <v>17951.394375</v>
      </c>
      <c r="AD88" s="69">
        <f t="shared" ref="AD88:AD98" si="226">SUM(O88/16*U88)</f>
        <v>0</v>
      </c>
      <c r="AE88" s="69">
        <f t="shared" si="97"/>
        <v>47870.385000000002</v>
      </c>
      <c r="AF88" s="69">
        <f t="shared" si="98"/>
        <v>23935.192500000001</v>
      </c>
      <c r="AG88" s="69"/>
      <c r="AH88" s="69">
        <f t="shared" ref="AH88:AH150" si="227">SUM(N88/16*S88+N88/16*T88+N88/16*U88)*20%</f>
        <v>663.63750000000005</v>
      </c>
      <c r="AI88" s="69">
        <f t="shared" si="99"/>
        <v>72469.214999999997</v>
      </c>
      <c r="AJ88" s="78"/>
      <c r="AK88" s="71">
        <f t="shared" ref="AK88:AK98" si="228">N88/16*AJ88*40%</f>
        <v>0</v>
      </c>
      <c r="AL88" s="78"/>
      <c r="AM88" s="71">
        <f t="shared" ref="AM88:AM98" si="229">N88/16*AL88*50%</f>
        <v>0</v>
      </c>
      <c r="AN88" s="71">
        <f t="shared" si="220"/>
        <v>0</v>
      </c>
      <c r="AO88" s="71">
        <f t="shared" si="134"/>
        <v>0</v>
      </c>
      <c r="AP88" s="78"/>
      <c r="AQ88" s="71">
        <f t="shared" ref="AQ88:AQ98" si="230">N88/16*AP88*50%</f>
        <v>0</v>
      </c>
      <c r="AR88" s="78">
        <v>8</v>
      </c>
      <c r="AS88" s="71">
        <f t="shared" ref="AS88:AS98" si="231">N88/16*AR88*40%</f>
        <v>3539.4</v>
      </c>
      <c r="AT88" s="70">
        <f t="shared" si="100"/>
        <v>8</v>
      </c>
      <c r="AU88" s="71">
        <f t="shared" si="101"/>
        <v>3539.4</v>
      </c>
      <c r="AV88" s="70">
        <f t="shared" si="102"/>
        <v>8</v>
      </c>
      <c r="AW88" s="71">
        <f t="shared" si="103"/>
        <v>3539.4</v>
      </c>
      <c r="AX88" s="79"/>
      <c r="AY88" s="80"/>
      <c r="AZ88" s="80"/>
      <c r="BA88" s="80"/>
      <c r="BB88" s="71">
        <f t="shared" si="201"/>
        <v>0</v>
      </c>
      <c r="BC88" s="46"/>
      <c r="BD88" s="46"/>
      <c r="BE88" s="46"/>
      <c r="BF88" s="69">
        <f t="shared" si="104"/>
        <v>0</v>
      </c>
      <c r="BG88" s="69">
        <f t="shared" si="135"/>
        <v>8</v>
      </c>
      <c r="BH88" s="69">
        <f t="shared" si="105"/>
        <v>21541.67325</v>
      </c>
      <c r="BI88" s="72"/>
      <c r="BJ88" s="72">
        <f>(O88/18*BI88)*30%</f>
        <v>0</v>
      </c>
      <c r="BK88" s="69">
        <f>V88+W88+X88</f>
        <v>8</v>
      </c>
      <c r="BL88" s="69">
        <f>(AE88+AF88)*40%</f>
        <v>28722.231</v>
      </c>
      <c r="BM88" s="69"/>
      <c r="BN88" s="69"/>
      <c r="BO88" s="72"/>
      <c r="BP88" s="72">
        <f t="shared" si="37"/>
        <v>0</v>
      </c>
      <c r="BQ88" s="69">
        <f t="shared" ref="BQ88:BQ90" si="232">AW88+BB88+BF88+BH88+BJ88+BL88+BP88+BM88+BN88</f>
        <v>53803.304250000001</v>
      </c>
      <c r="BR88" s="69">
        <f t="shared" si="106"/>
        <v>48534.022499999999</v>
      </c>
      <c r="BS88" s="69">
        <f t="shared" si="107"/>
        <v>25081.073250000001</v>
      </c>
      <c r="BT88" s="69">
        <f t="shared" si="108"/>
        <v>52657.423500000004</v>
      </c>
      <c r="BU88" s="69">
        <f t="shared" si="109"/>
        <v>126272.51925</v>
      </c>
      <c r="BV88" s="73">
        <f t="shared" si="110"/>
        <v>1515270.2309999999</v>
      </c>
      <c r="BW88" s="54" t="s">
        <v>271</v>
      </c>
    </row>
    <row r="89" spans="1:76" s="55" customFormat="1" ht="14.25" customHeight="1" x14ac:dyDescent="0.3">
      <c r="A89" s="101">
        <v>66</v>
      </c>
      <c r="B89" s="1" t="s">
        <v>463</v>
      </c>
      <c r="C89" s="81" t="s">
        <v>80</v>
      </c>
      <c r="D89" s="46" t="s">
        <v>61</v>
      </c>
      <c r="E89" s="82" t="s">
        <v>159</v>
      </c>
      <c r="F89" s="75">
        <v>104</v>
      </c>
      <c r="G89" s="76">
        <v>43823</v>
      </c>
      <c r="H89" s="76">
        <v>45650</v>
      </c>
      <c r="I89" s="75" t="s">
        <v>171</v>
      </c>
      <c r="J89" s="46" t="s">
        <v>349</v>
      </c>
      <c r="K89" s="46" t="s">
        <v>64</v>
      </c>
      <c r="L89" s="77">
        <v>26.1</v>
      </c>
      <c r="M89" s="77">
        <v>5.41</v>
      </c>
      <c r="N89" s="68">
        <v>17697</v>
      </c>
      <c r="O89" s="69">
        <f t="shared" ref="O89" si="233">N89*M89</f>
        <v>95740.77</v>
      </c>
      <c r="P89" s="46"/>
      <c r="Q89" s="46">
        <v>5</v>
      </c>
      <c r="R89" s="46"/>
      <c r="S89" s="46"/>
      <c r="T89" s="46"/>
      <c r="U89" s="46"/>
      <c r="V89" s="67">
        <f t="shared" ref="V89" si="234">SUM(P89+S89)</f>
        <v>0</v>
      </c>
      <c r="W89" s="67">
        <f t="shared" ref="W89" si="235">SUM(Q89+T89)</f>
        <v>5</v>
      </c>
      <c r="X89" s="67">
        <f t="shared" ref="X89" si="236">SUM(R89+U89)</f>
        <v>0</v>
      </c>
      <c r="Y89" s="69">
        <f t="shared" si="221"/>
        <v>0</v>
      </c>
      <c r="Z89" s="69">
        <f t="shared" si="222"/>
        <v>29918.990625000002</v>
      </c>
      <c r="AA89" s="69">
        <f t="shared" si="223"/>
        <v>0</v>
      </c>
      <c r="AB89" s="69">
        <f t="shared" si="224"/>
        <v>0</v>
      </c>
      <c r="AC89" s="69">
        <f t="shared" si="225"/>
        <v>0</v>
      </c>
      <c r="AD89" s="69">
        <f t="shared" si="226"/>
        <v>0</v>
      </c>
      <c r="AE89" s="69">
        <f t="shared" ref="AE89" si="237">SUM(Y89:AD89)</f>
        <v>29918.990625000002</v>
      </c>
      <c r="AF89" s="69">
        <f t="shared" ref="AF89" si="238">AE89*50%</f>
        <v>14959.495312500001</v>
      </c>
      <c r="AG89" s="69"/>
      <c r="AH89" s="69">
        <f t="shared" si="227"/>
        <v>0</v>
      </c>
      <c r="AI89" s="69">
        <f t="shared" ref="AI89" si="239">AH89+AG89+AF89+AE89</f>
        <v>44878.485937500001</v>
      </c>
      <c r="AJ89" s="78"/>
      <c r="AK89" s="71">
        <f t="shared" si="228"/>
        <v>0</v>
      </c>
      <c r="AL89" s="78"/>
      <c r="AM89" s="71">
        <f t="shared" si="229"/>
        <v>0</v>
      </c>
      <c r="AN89" s="71">
        <f t="shared" ref="AN89" si="240">AJ89+AL89</f>
        <v>0</v>
      </c>
      <c r="AO89" s="71">
        <f t="shared" ref="AO89" si="241">AK89+AM89</f>
        <v>0</v>
      </c>
      <c r="AP89" s="78"/>
      <c r="AQ89" s="71">
        <f t="shared" si="230"/>
        <v>0</v>
      </c>
      <c r="AR89" s="78">
        <v>5</v>
      </c>
      <c r="AS89" s="71">
        <f t="shared" si="231"/>
        <v>2212.125</v>
      </c>
      <c r="AT89" s="70">
        <f t="shared" ref="AT89" si="242">AP89+AR89</f>
        <v>5</v>
      </c>
      <c r="AU89" s="71">
        <f t="shared" ref="AU89" si="243">AQ89+AS89</f>
        <v>2212.125</v>
      </c>
      <c r="AV89" s="70">
        <f t="shared" ref="AV89" si="244">AN89+AT89</f>
        <v>5</v>
      </c>
      <c r="AW89" s="71">
        <f t="shared" ref="AW89" si="245">AO89+AU89</f>
        <v>2212.125</v>
      </c>
      <c r="AX89" s="79"/>
      <c r="AY89" s="80"/>
      <c r="AZ89" s="80"/>
      <c r="BA89" s="80"/>
      <c r="BB89" s="71">
        <f t="shared" si="201"/>
        <v>0</v>
      </c>
      <c r="BC89" s="46"/>
      <c r="BD89" s="46"/>
      <c r="BE89" s="46"/>
      <c r="BF89" s="69">
        <f t="shared" si="104"/>
        <v>0</v>
      </c>
      <c r="BG89" s="69">
        <f t="shared" ref="BG89" si="246">V89+W89+X89</f>
        <v>5</v>
      </c>
      <c r="BH89" s="69">
        <f t="shared" ref="BH89" si="247">(AE89+AF89)*30%</f>
        <v>13463.545781250001</v>
      </c>
      <c r="BI89" s="72"/>
      <c r="BJ89" s="72">
        <f>(O89/18*BI89)*30%</f>
        <v>0</v>
      </c>
      <c r="BK89" s="69">
        <f>V89+W89+X89</f>
        <v>5</v>
      </c>
      <c r="BL89" s="69">
        <f>(AE89+AF89)*40%</f>
        <v>17951.394375</v>
      </c>
      <c r="BM89" s="69"/>
      <c r="BN89" s="69"/>
      <c r="BO89" s="72"/>
      <c r="BP89" s="72">
        <f t="shared" si="37"/>
        <v>0</v>
      </c>
      <c r="BQ89" s="69">
        <f t="shared" si="232"/>
        <v>33627.065156249999</v>
      </c>
      <c r="BR89" s="69">
        <f t="shared" ref="BR89" si="248">AE89+AG89+AH89+BF89+BP89</f>
        <v>29918.990625000002</v>
      </c>
      <c r="BS89" s="69">
        <f t="shared" ref="BS89" si="249">AW89+BB89+BH89+BJ89</f>
        <v>15675.670781250001</v>
      </c>
      <c r="BT89" s="69">
        <f t="shared" ref="BT89" si="250">AF89+BL89</f>
        <v>32910.889687499999</v>
      </c>
      <c r="BU89" s="69">
        <f t="shared" ref="BU89" si="251">SUM(AI89+BQ89)</f>
        <v>78505.551093749993</v>
      </c>
      <c r="BV89" s="73">
        <f t="shared" ref="BV89" si="252">BU89*12</f>
        <v>942066.61312499992</v>
      </c>
      <c r="BW89" s="54" t="s">
        <v>271</v>
      </c>
    </row>
    <row r="90" spans="1:76" s="55" customFormat="1" ht="14.25" customHeight="1" x14ac:dyDescent="0.3">
      <c r="A90" s="66">
        <v>67</v>
      </c>
      <c r="B90" s="81" t="s">
        <v>134</v>
      </c>
      <c r="C90" s="81" t="s">
        <v>73</v>
      </c>
      <c r="D90" s="46" t="s">
        <v>61</v>
      </c>
      <c r="E90" s="82" t="s">
        <v>74</v>
      </c>
      <c r="F90" s="75">
        <v>75</v>
      </c>
      <c r="G90" s="76">
        <v>43189</v>
      </c>
      <c r="H90" s="76">
        <v>45015</v>
      </c>
      <c r="I90" s="75" t="s">
        <v>73</v>
      </c>
      <c r="J90" s="46">
        <v>1</v>
      </c>
      <c r="K90" s="46" t="s">
        <v>72</v>
      </c>
      <c r="L90" s="77">
        <v>23.05</v>
      </c>
      <c r="M90" s="46">
        <v>5.12</v>
      </c>
      <c r="N90" s="68">
        <v>17697</v>
      </c>
      <c r="O90" s="69">
        <f t="shared" ref="O90:O98" si="253">N90*M90</f>
        <v>90608.639999999999</v>
      </c>
      <c r="P90" s="46"/>
      <c r="Q90" s="46">
        <v>2</v>
      </c>
      <c r="R90" s="46">
        <v>9</v>
      </c>
      <c r="S90" s="46"/>
      <c r="T90" s="46">
        <v>13</v>
      </c>
      <c r="U90" s="46"/>
      <c r="V90" s="67">
        <f t="shared" ref="V90:V98" si="254">SUM(P90+S90)</f>
        <v>0</v>
      </c>
      <c r="W90" s="67">
        <f t="shared" ref="W90:W98" si="255">SUM(Q90+T90)</f>
        <v>15</v>
      </c>
      <c r="X90" s="67">
        <f t="shared" ref="X90:X98" si="256">SUM(R90+U90)</f>
        <v>9</v>
      </c>
      <c r="Y90" s="69">
        <f t="shared" si="221"/>
        <v>0</v>
      </c>
      <c r="Z90" s="69">
        <f t="shared" si="222"/>
        <v>11326.08</v>
      </c>
      <c r="AA90" s="69">
        <f t="shared" si="223"/>
        <v>50967.360000000001</v>
      </c>
      <c r="AB90" s="69">
        <f t="shared" si="224"/>
        <v>0</v>
      </c>
      <c r="AC90" s="69">
        <f t="shared" si="225"/>
        <v>73619.520000000004</v>
      </c>
      <c r="AD90" s="69">
        <f t="shared" si="226"/>
        <v>0</v>
      </c>
      <c r="AE90" s="69">
        <f t="shared" ref="AE90:AE98" si="257">SUM(Y90:AD90)</f>
        <v>135912.96000000002</v>
      </c>
      <c r="AF90" s="69">
        <f t="shared" ref="AF90:AF98" si="258">AE90*50%</f>
        <v>67956.48000000001</v>
      </c>
      <c r="AG90" s="69">
        <f t="shared" si="219"/>
        <v>20386.944000000003</v>
      </c>
      <c r="AH90" s="69">
        <f t="shared" si="227"/>
        <v>2875.7625000000003</v>
      </c>
      <c r="AI90" s="69">
        <f t="shared" ref="AI90:AI98" si="259">AH90+AG90+AF90+AE90</f>
        <v>227132.14650000003</v>
      </c>
      <c r="AJ90" s="78"/>
      <c r="AK90" s="71">
        <f t="shared" si="228"/>
        <v>0</v>
      </c>
      <c r="AL90" s="78"/>
      <c r="AM90" s="71">
        <f t="shared" si="229"/>
        <v>0</v>
      </c>
      <c r="AN90" s="71">
        <f t="shared" si="220"/>
        <v>0</v>
      </c>
      <c r="AO90" s="71">
        <f t="shared" si="134"/>
        <v>0</v>
      </c>
      <c r="AP90" s="78"/>
      <c r="AQ90" s="71">
        <f t="shared" si="230"/>
        <v>0</v>
      </c>
      <c r="AR90" s="78"/>
      <c r="AS90" s="71">
        <f t="shared" si="231"/>
        <v>0</v>
      </c>
      <c r="AT90" s="70">
        <f t="shared" ref="AT90:AT98" si="260">AP90+AR90</f>
        <v>0</v>
      </c>
      <c r="AU90" s="71">
        <f t="shared" ref="AU90:AU98" si="261">AQ90+AS90</f>
        <v>0</v>
      </c>
      <c r="AV90" s="70">
        <f t="shared" ref="AV90:AV97" si="262">AN90+AT90</f>
        <v>0</v>
      </c>
      <c r="AW90" s="71">
        <f t="shared" ref="AW90:AW97" si="263">AO90+AU90</f>
        <v>0</v>
      </c>
      <c r="AX90" s="79" t="s">
        <v>341</v>
      </c>
      <c r="AY90" s="79"/>
      <c r="AZ90" s="79"/>
      <c r="BA90" s="79">
        <v>0.5</v>
      </c>
      <c r="BB90" s="71">
        <f t="shared" si="201"/>
        <v>5309.0999999999995</v>
      </c>
      <c r="BC90" s="46"/>
      <c r="BD90" s="46"/>
      <c r="BE90" s="46"/>
      <c r="BF90" s="69">
        <f t="shared" si="104"/>
        <v>0</v>
      </c>
      <c r="BG90" s="69">
        <f t="shared" si="135"/>
        <v>24</v>
      </c>
      <c r="BH90" s="69">
        <f t="shared" ref="BH90:BH98" si="264">(AE90+AF90)*30%</f>
        <v>61160.832000000009</v>
      </c>
      <c r="BI90" s="72"/>
      <c r="BJ90" s="72">
        <f>(O90/18*BI90)*30%</f>
        <v>0</v>
      </c>
      <c r="BK90" s="69"/>
      <c r="BL90" s="69"/>
      <c r="BM90" s="69"/>
      <c r="BN90" s="69"/>
      <c r="BO90" s="72"/>
      <c r="BP90" s="72">
        <f t="shared" si="37"/>
        <v>0</v>
      </c>
      <c r="BQ90" s="69">
        <f t="shared" si="232"/>
        <v>66469.932000000015</v>
      </c>
      <c r="BR90" s="69">
        <f t="shared" ref="BR90:BR98" si="265">AE90+AG90+AH90+BF90+BP90</f>
        <v>159175.66650000005</v>
      </c>
      <c r="BS90" s="69">
        <f t="shared" ref="BS90:BS98" si="266">AW90+BB90+BH90+BJ90</f>
        <v>66469.932000000015</v>
      </c>
      <c r="BT90" s="69">
        <f t="shared" ref="BT90:BT98" si="267">AF90+BL90</f>
        <v>67956.48000000001</v>
      </c>
      <c r="BU90" s="69">
        <f t="shared" ref="BU90:BU98" si="268">SUM(AI90+BQ90)</f>
        <v>293602.07850000006</v>
      </c>
      <c r="BV90" s="73">
        <f t="shared" ref="BV90:BV98" si="269">BU90*12</f>
        <v>3523224.9420000007</v>
      </c>
      <c r="BW90" s="54"/>
    </row>
    <row r="91" spans="1:76" s="55" customFormat="1" ht="14.25" customHeight="1" x14ac:dyDescent="0.3">
      <c r="A91" s="101">
        <v>68</v>
      </c>
      <c r="B91" s="81" t="s">
        <v>121</v>
      </c>
      <c r="C91" s="81" t="s">
        <v>122</v>
      </c>
      <c r="D91" s="46" t="s">
        <v>61</v>
      </c>
      <c r="E91" s="82" t="s">
        <v>123</v>
      </c>
      <c r="F91" s="75">
        <v>81</v>
      </c>
      <c r="G91" s="134">
        <v>43304</v>
      </c>
      <c r="H91" s="103">
        <v>45130</v>
      </c>
      <c r="I91" s="75" t="s">
        <v>176</v>
      </c>
      <c r="J91" s="46" t="s">
        <v>349</v>
      </c>
      <c r="K91" s="46" t="s">
        <v>64</v>
      </c>
      <c r="L91" s="77">
        <v>26.02</v>
      </c>
      <c r="M91" s="46">
        <v>5.41</v>
      </c>
      <c r="N91" s="68">
        <v>17697</v>
      </c>
      <c r="O91" s="69">
        <f t="shared" si="253"/>
        <v>95740.77</v>
      </c>
      <c r="P91" s="46"/>
      <c r="Q91" s="46">
        <v>2</v>
      </c>
      <c r="R91" s="46">
        <v>5</v>
      </c>
      <c r="S91" s="46"/>
      <c r="T91" s="46">
        <v>3</v>
      </c>
      <c r="U91" s="46"/>
      <c r="V91" s="67">
        <f t="shared" si="254"/>
        <v>0</v>
      </c>
      <c r="W91" s="67">
        <f t="shared" si="255"/>
        <v>5</v>
      </c>
      <c r="X91" s="67">
        <f t="shared" si="256"/>
        <v>5</v>
      </c>
      <c r="Y91" s="69">
        <f t="shared" si="221"/>
        <v>0</v>
      </c>
      <c r="Z91" s="69">
        <f t="shared" si="222"/>
        <v>11967.596250000001</v>
      </c>
      <c r="AA91" s="69">
        <f t="shared" si="223"/>
        <v>29918.990625000002</v>
      </c>
      <c r="AB91" s="69">
        <f t="shared" si="224"/>
        <v>0</v>
      </c>
      <c r="AC91" s="69">
        <f t="shared" si="225"/>
        <v>17951.394375</v>
      </c>
      <c r="AD91" s="69">
        <f t="shared" si="226"/>
        <v>0</v>
      </c>
      <c r="AE91" s="69">
        <f t="shared" si="257"/>
        <v>59837.981249999997</v>
      </c>
      <c r="AF91" s="69">
        <f t="shared" si="258"/>
        <v>29918.990624999999</v>
      </c>
      <c r="AG91" s="69">
        <f t="shared" si="219"/>
        <v>8975.6971874999999</v>
      </c>
      <c r="AH91" s="69">
        <f t="shared" si="227"/>
        <v>663.63750000000005</v>
      </c>
      <c r="AI91" s="69">
        <f t="shared" si="259"/>
        <v>99396.306562499987</v>
      </c>
      <c r="AJ91" s="78"/>
      <c r="AK91" s="71">
        <f t="shared" si="228"/>
        <v>0</v>
      </c>
      <c r="AL91" s="78"/>
      <c r="AM91" s="71">
        <f t="shared" si="229"/>
        <v>0</v>
      </c>
      <c r="AN91" s="71">
        <f t="shared" si="220"/>
        <v>0</v>
      </c>
      <c r="AO91" s="71">
        <f t="shared" si="134"/>
        <v>0</v>
      </c>
      <c r="AP91" s="78"/>
      <c r="AQ91" s="71">
        <f t="shared" si="230"/>
        <v>0</v>
      </c>
      <c r="AR91" s="78">
        <v>8.5</v>
      </c>
      <c r="AS91" s="71">
        <f t="shared" si="231"/>
        <v>3760.6125000000002</v>
      </c>
      <c r="AT91" s="70">
        <f t="shared" si="260"/>
        <v>8.5</v>
      </c>
      <c r="AU91" s="71">
        <f t="shared" si="261"/>
        <v>3760.6125000000002</v>
      </c>
      <c r="AV91" s="70">
        <f t="shared" si="262"/>
        <v>8.5</v>
      </c>
      <c r="AW91" s="71">
        <f t="shared" si="263"/>
        <v>3760.6125000000002</v>
      </c>
      <c r="AX91" s="79" t="s">
        <v>188</v>
      </c>
      <c r="AY91" s="80"/>
      <c r="AZ91" s="80">
        <v>1</v>
      </c>
      <c r="BA91" s="80"/>
      <c r="BB91" s="71">
        <f t="shared" si="201"/>
        <v>10618.199999999999</v>
      </c>
      <c r="BC91" s="46"/>
      <c r="BD91" s="46"/>
      <c r="BE91" s="46"/>
      <c r="BF91" s="69">
        <f t="shared" si="104"/>
        <v>0</v>
      </c>
      <c r="BG91" s="69">
        <f t="shared" si="135"/>
        <v>10</v>
      </c>
      <c r="BH91" s="69">
        <f t="shared" si="264"/>
        <v>26927.091562499994</v>
      </c>
      <c r="BI91" s="72"/>
      <c r="BJ91" s="72">
        <v>17697</v>
      </c>
      <c r="BK91" s="69">
        <f>V91+W91+X91</f>
        <v>10</v>
      </c>
      <c r="BL91" s="69">
        <f>(AE91+AF91)*40%</f>
        <v>35902.78875</v>
      </c>
      <c r="BM91" s="193"/>
      <c r="BN91" s="193">
        <v>17697</v>
      </c>
      <c r="BO91" s="69"/>
      <c r="BP91" s="72">
        <f t="shared" si="37"/>
        <v>0</v>
      </c>
      <c r="BQ91" s="69">
        <f>AW91+BB91+BF91+BH91+BJ91+BL91+BP91+BM91+BN91</f>
        <v>112602.6928125</v>
      </c>
      <c r="BR91" s="69">
        <f t="shared" si="265"/>
        <v>69477.315937499996</v>
      </c>
      <c r="BS91" s="69">
        <f t="shared" si="266"/>
        <v>59002.904062499991</v>
      </c>
      <c r="BT91" s="69">
        <f t="shared" si="267"/>
        <v>65821.779374999998</v>
      </c>
      <c r="BU91" s="69">
        <f t="shared" si="268"/>
        <v>211998.99937499998</v>
      </c>
      <c r="BV91" s="73">
        <f t="shared" si="269"/>
        <v>2543987.9924999997</v>
      </c>
      <c r="BW91" s="54" t="s">
        <v>228</v>
      </c>
      <c r="BX91" s="55" t="s">
        <v>286</v>
      </c>
    </row>
    <row r="92" spans="1:76" s="55" customFormat="1" ht="14.25" customHeight="1" x14ac:dyDescent="0.3">
      <c r="A92" s="66">
        <v>69</v>
      </c>
      <c r="B92" s="81" t="s">
        <v>121</v>
      </c>
      <c r="C92" s="81" t="s">
        <v>495</v>
      </c>
      <c r="D92" s="46" t="s">
        <v>61</v>
      </c>
      <c r="E92" s="82" t="s">
        <v>123</v>
      </c>
      <c r="F92" s="75">
        <v>81</v>
      </c>
      <c r="G92" s="134">
        <v>43304</v>
      </c>
      <c r="H92" s="103">
        <v>45130</v>
      </c>
      <c r="I92" s="75" t="s">
        <v>176</v>
      </c>
      <c r="J92" s="46" t="s">
        <v>349</v>
      </c>
      <c r="K92" s="46" t="s">
        <v>64</v>
      </c>
      <c r="L92" s="77">
        <v>26.02</v>
      </c>
      <c r="M92" s="46">
        <v>5.41</v>
      </c>
      <c r="N92" s="68">
        <v>17697</v>
      </c>
      <c r="O92" s="69">
        <f t="shared" si="253"/>
        <v>95740.77</v>
      </c>
      <c r="P92" s="46"/>
      <c r="Q92" s="46">
        <v>1</v>
      </c>
      <c r="R92" s="46"/>
      <c r="S92" s="46"/>
      <c r="T92" s="46">
        <v>2</v>
      </c>
      <c r="U92" s="46"/>
      <c r="V92" s="67">
        <f t="shared" si="254"/>
        <v>0</v>
      </c>
      <c r="W92" s="67">
        <f t="shared" si="255"/>
        <v>3</v>
      </c>
      <c r="X92" s="67">
        <f t="shared" si="256"/>
        <v>0</v>
      </c>
      <c r="Y92" s="69">
        <f t="shared" si="221"/>
        <v>0</v>
      </c>
      <c r="Z92" s="69">
        <f t="shared" si="222"/>
        <v>5983.7981250000003</v>
      </c>
      <c r="AA92" s="69">
        <f t="shared" si="223"/>
        <v>0</v>
      </c>
      <c r="AB92" s="69">
        <f t="shared" si="224"/>
        <v>0</v>
      </c>
      <c r="AC92" s="69">
        <f t="shared" si="225"/>
        <v>11967.596250000001</v>
      </c>
      <c r="AD92" s="69">
        <f t="shared" si="226"/>
        <v>0</v>
      </c>
      <c r="AE92" s="69">
        <f t="shared" si="257"/>
        <v>17951.394375</v>
      </c>
      <c r="AF92" s="69">
        <f t="shared" si="258"/>
        <v>8975.6971874999999</v>
      </c>
      <c r="AG92" s="69">
        <f t="shared" si="219"/>
        <v>2692.70915625</v>
      </c>
      <c r="AH92" s="69">
        <f t="shared" si="227"/>
        <v>442.42500000000001</v>
      </c>
      <c r="AI92" s="69">
        <f t="shared" si="259"/>
        <v>30062.22571875</v>
      </c>
      <c r="AJ92" s="78"/>
      <c r="AK92" s="71">
        <f t="shared" si="228"/>
        <v>0</v>
      </c>
      <c r="AL92" s="78"/>
      <c r="AM92" s="71">
        <f t="shared" si="229"/>
        <v>0</v>
      </c>
      <c r="AN92" s="71">
        <f t="shared" si="220"/>
        <v>0</v>
      </c>
      <c r="AO92" s="71">
        <f t="shared" si="134"/>
        <v>0</v>
      </c>
      <c r="AP92" s="78"/>
      <c r="AQ92" s="71">
        <f t="shared" si="230"/>
        <v>0</v>
      </c>
      <c r="AR92" s="78"/>
      <c r="AS92" s="71">
        <f t="shared" si="231"/>
        <v>0</v>
      </c>
      <c r="AT92" s="70">
        <f t="shared" si="260"/>
        <v>0</v>
      </c>
      <c r="AU92" s="71">
        <f t="shared" si="261"/>
        <v>0</v>
      </c>
      <c r="AV92" s="70">
        <f t="shared" si="262"/>
        <v>0</v>
      </c>
      <c r="AW92" s="71">
        <f t="shared" si="263"/>
        <v>0</v>
      </c>
      <c r="AX92" s="79"/>
      <c r="AY92" s="80"/>
      <c r="AZ92" s="80"/>
      <c r="BA92" s="80"/>
      <c r="BB92" s="71">
        <f t="shared" si="201"/>
        <v>0</v>
      </c>
      <c r="BC92" s="46"/>
      <c r="BD92" s="46"/>
      <c r="BE92" s="46"/>
      <c r="BF92" s="69">
        <f t="shared" si="104"/>
        <v>0</v>
      </c>
      <c r="BG92" s="69">
        <f t="shared" si="135"/>
        <v>3</v>
      </c>
      <c r="BH92" s="69">
        <f t="shared" si="264"/>
        <v>8078.127468749999</v>
      </c>
      <c r="BI92" s="72"/>
      <c r="BJ92" s="72">
        <f t="shared" ref="BJ92:BJ98" si="270">(O92/18*BI92)*30%</f>
        <v>0</v>
      </c>
      <c r="BK92" s="69">
        <f>V92+W92+X92</f>
        <v>3</v>
      </c>
      <c r="BL92" s="69">
        <f>(AE92+AF92)*40%</f>
        <v>10770.836625</v>
      </c>
      <c r="BM92" s="69"/>
      <c r="BN92" s="69"/>
      <c r="BO92" s="69"/>
      <c r="BP92" s="72">
        <f t="shared" ref="BP92:BP155" si="271">7079/16*BO92</f>
        <v>0</v>
      </c>
      <c r="BQ92" s="69">
        <f t="shared" ref="BQ92:BQ98" si="272">AW92+BB92+BF92+BH92+BJ92+BL92+BP92+BM92+BN92</f>
        <v>18848.964093750001</v>
      </c>
      <c r="BR92" s="69">
        <f t="shared" si="265"/>
        <v>21086.528531249998</v>
      </c>
      <c r="BS92" s="69">
        <f t="shared" si="266"/>
        <v>8078.127468749999</v>
      </c>
      <c r="BT92" s="69">
        <f t="shared" si="267"/>
        <v>19746.533812499998</v>
      </c>
      <c r="BU92" s="69">
        <f t="shared" si="268"/>
        <v>48911.189812500001</v>
      </c>
      <c r="BV92" s="73">
        <f t="shared" si="269"/>
        <v>586934.27775000001</v>
      </c>
      <c r="BW92" s="54" t="s">
        <v>228</v>
      </c>
      <c r="BX92" s="149"/>
    </row>
    <row r="93" spans="1:76" s="55" customFormat="1" ht="14.25" customHeight="1" x14ac:dyDescent="0.3">
      <c r="A93" s="101">
        <v>70</v>
      </c>
      <c r="B93" s="81" t="s">
        <v>230</v>
      </c>
      <c r="C93" s="81" t="s">
        <v>296</v>
      </c>
      <c r="D93" s="46" t="s">
        <v>61</v>
      </c>
      <c r="E93" s="102" t="s">
        <v>256</v>
      </c>
      <c r="F93" s="75"/>
      <c r="G93" s="76"/>
      <c r="H93" s="76"/>
      <c r="I93" s="75"/>
      <c r="J93" s="46" t="s">
        <v>65</v>
      </c>
      <c r="K93" s="46" t="s">
        <v>62</v>
      </c>
      <c r="L93" s="77">
        <v>4</v>
      </c>
      <c r="M93" s="46">
        <v>4.2300000000000004</v>
      </c>
      <c r="N93" s="68">
        <v>17697</v>
      </c>
      <c r="O93" s="69">
        <f t="shared" si="253"/>
        <v>74858.310000000012</v>
      </c>
      <c r="P93" s="46">
        <v>16</v>
      </c>
      <c r="Q93" s="46"/>
      <c r="R93" s="46"/>
      <c r="S93" s="46"/>
      <c r="T93" s="46"/>
      <c r="U93" s="46"/>
      <c r="V93" s="67">
        <f t="shared" si="254"/>
        <v>16</v>
      </c>
      <c r="W93" s="67">
        <f t="shared" si="255"/>
        <v>0</v>
      </c>
      <c r="X93" s="67">
        <f t="shared" si="256"/>
        <v>0</v>
      </c>
      <c r="Y93" s="69">
        <f t="shared" si="221"/>
        <v>74858.310000000012</v>
      </c>
      <c r="Z93" s="69">
        <f t="shared" si="222"/>
        <v>0</v>
      </c>
      <c r="AA93" s="69">
        <f t="shared" si="223"/>
        <v>0</v>
      </c>
      <c r="AB93" s="69">
        <f t="shared" si="224"/>
        <v>0</v>
      </c>
      <c r="AC93" s="69">
        <f t="shared" si="225"/>
        <v>0</v>
      </c>
      <c r="AD93" s="69">
        <f t="shared" si="226"/>
        <v>0</v>
      </c>
      <c r="AE93" s="69">
        <f t="shared" si="257"/>
        <v>74858.310000000012</v>
      </c>
      <c r="AF93" s="69">
        <f t="shared" si="258"/>
        <v>37429.155000000006</v>
      </c>
      <c r="AG93" s="69">
        <f t="shared" si="219"/>
        <v>11228.746500000003</v>
      </c>
      <c r="AH93" s="69">
        <f t="shared" si="227"/>
        <v>0</v>
      </c>
      <c r="AI93" s="69">
        <f t="shared" si="259"/>
        <v>123516.21150000002</v>
      </c>
      <c r="AJ93" s="78">
        <v>16</v>
      </c>
      <c r="AK93" s="71">
        <f t="shared" si="228"/>
        <v>7078.8</v>
      </c>
      <c r="AL93" s="78"/>
      <c r="AM93" s="71">
        <f t="shared" si="229"/>
        <v>0</v>
      </c>
      <c r="AN93" s="71">
        <f t="shared" si="220"/>
        <v>16</v>
      </c>
      <c r="AO93" s="71">
        <f t="shared" si="134"/>
        <v>7078.8</v>
      </c>
      <c r="AP93" s="78"/>
      <c r="AQ93" s="71">
        <f t="shared" si="230"/>
        <v>0</v>
      </c>
      <c r="AR93" s="78"/>
      <c r="AS93" s="71">
        <f t="shared" si="231"/>
        <v>0</v>
      </c>
      <c r="AT93" s="70">
        <f t="shared" si="260"/>
        <v>0</v>
      </c>
      <c r="AU93" s="71">
        <f t="shared" si="261"/>
        <v>0</v>
      </c>
      <c r="AV93" s="70">
        <f t="shared" si="262"/>
        <v>16</v>
      </c>
      <c r="AW93" s="71">
        <f t="shared" si="263"/>
        <v>7078.8</v>
      </c>
      <c r="AX93" s="79" t="s">
        <v>194</v>
      </c>
      <c r="AY93" s="80">
        <v>1</v>
      </c>
      <c r="AZ93" s="80"/>
      <c r="BA93" s="80"/>
      <c r="BB93" s="71">
        <f>17697*50%</f>
        <v>8848.5</v>
      </c>
      <c r="BC93" s="46"/>
      <c r="BD93" s="46"/>
      <c r="BE93" s="46"/>
      <c r="BF93" s="69">
        <f t="shared" si="104"/>
        <v>0</v>
      </c>
      <c r="BG93" s="69">
        <f t="shared" si="135"/>
        <v>16</v>
      </c>
      <c r="BH93" s="69">
        <f t="shared" si="264"/>
        <v>33686.239500000003</v>
      </c>
      <c r="BI93" s="72"/>
      <c r="BJ93" s="72">
        <f t="shared" si="270"/>
        <v>0</v>
      </c>
      <c r="BK93" s="69"/>
      <c r="BL93" s="69"/>
      <c r="BM93" s="69"/>
      <c r="BN93" s="69"/>
      <c r="BO93" s="72"/>
      <c r="BP93" s="72">
        <f t="shared" si="271"/>
        <v>0</v>
      </c>
      <c r="BQ93" s="69">
        <f t="shared" si="272"/>
        <v>49613.539499999999</v>
      </c>
      <c r="BR93" s="69">
        <f t="shared" si="265"/>
        <v>86087.056500000021</v>
      </c>
      <c r="BS93" s="69">
        <f t="shared" si="266"/>
        <v>49613.539499999999</v>
      </c>
      <c r="BT93" s="69">
        <f t="shared" si="267"/>
        <v>37429.155000000006</v>
      </c>
      <c r="BU93" s="69">
        <f t="shared" si="268"/>
        <v>173129.75100000002</v>
      </c>
      <c r="BV93" s="73">
        <f t="shared" si="269"/>
        <v>2077557.0120000001</v>
      </c>
      <c r="BW93" s="54"/>
      <c r="BX93" s="140"/>
    </row>
    <row r="94" spans="1:76" s="55" customFormat="1" ht="14.25" customHeight="1" x14ac:dyDescent="0.3">
      <c r="A94" s="66">
        <v>71</v>
      </c>
      <c r="B94" s="81" t="s">
        <v>441</v>
      </c>
      <c r="C94" s="81" t="s">
        <v>155</v>
      </c>
      <c r="D94" s="46" t="s">
        <v>61</v>
      </c>
      <c r="E94" s="102" t="s">
        <v>260</v>
      </c>
      <c r="F94" s="75">
        <v>114</v>
      </c>
      <c r="G94" s="76">
        <v>44193</v>
      </c>
      <c r="H94" s="76">
        <v>46019</v>
      </c>
      <c r="I94" s="75" t="s">
        <v>170</v>
      </c>
      <c r="J94" s="46" t="s">
        <v>348</v>
      </c>
      <c r="K94" s="46" t="s">
        <v>72</v>
      </c>
      <c r="L94" s="77">
        <v>25</v>
      </c>
      <c r="M94" s="46">
        <v>5.2</v>
      </c>
      <c r="N94" s="68">
        <v>17697</v>
      </c>
      <c r="O94" s="69">
        <f t="shared" si="253"/>
        <v>92024.400000000009</v>
      </c>
      <c r="P94" s="46"/>
      <c r="Q94" s="46"/>
      <c r="R94" s="46"/>
      <c r="S94" s="46">
        <v>16</v>
      </c>
      <c r="T94" s="46"/>
      <c r="U94" s="46"/>
      <c r="V94" s="67">
        <f t="shared" si="254"/>
        <v>16</v>
      </c>
      <c r="W94" s="67">
        <f t="shared" si="255"/>
        <v>0</v>
      </c>
      <c r="X94" s="67">
        <f t="shared" si="256"/>
        <v>0</v>
      </c>
      <c r="Y94" s="69">
        <f t="shared" si="221"/>
        <v>0</v>
      </c>
      <c r="Z94" s="69">
        <f t="shared" si="222"/>
        <v>0</v>
      </c>
      <c r="AA94" s="69">
        <f t="shared" si="223"/>
        <v>0</v>
      </c>
      <c r="AB94" s="69">
        <f t="shared" si="224"/>
        <v>92024.400000000009</v>
      </c>
      <c r="AC94" s="69">
        <f t="shared" si="225"/>
        <v>0</v>
      </c>
      <c r="AD94" s="69">
        <f t="shared" si="226"/>
        <v>0</v>
      </c>
      <c r="AE94" s="69">
        <f t="shared" si="257"/>
        <v>92024.400000000009</v>
      </c>
      <c r="AF94" s="69">
        <f t="shared" si="258"/>
        <v>46012.200000000004</v>
      </c>
      <c r="AG94" s="69">
        <f t="shared" si="219"/>
        <v>13803.660000000002</v>
      </c>
      <c r="AH94" s="69">
        <f t="shared" si="227"/>
        <v>3539.4</v>
      </c>
      <c r="AI94" s="69">
        <f t="shared" si="259"/>
        <v>155379.66000000003</v>
      </c>
      <c r="AJ94" s="78">
        <v>16</v>
      </c>
      <c r="AK94" s="71">
        <f t="shared" si="228"/>
        <v>7078.8</v>
      </c>
      <c r="AL94" s="78"/>
      <c r="AM94" s="71">
        <f t="shared" si="229"/>
        <v>0</v>
      </c>
      <c r="AN94" s="71">
        <f t="shared" si="220"/>
        <v>16</v>
      </c>
      <c r="AO94" s="71">
        <f t="shared" ref="AO94:AO98" si="273">AK94+AM94</f>
        <v>7078.8</v>
      </c>
      <c r="AP94" s="78"/>
      <c r="AQ94" s="71">
        <f t="shared" si="230"/>
        <v>0</v>
      </c>
      <c r="AR94" s="78"/>
      <c r="AS94" s="71">
        <f t="shared" si="231"/>
        <v>0</v>
      </c>
      <c r="AT94" s="70">
        <f t="shared" si="260"/>
        <v>0</v>
      </c>
      <c r="AU94" s="71">
        <f t="shared" si="261"/>
        <v>0</v>
      </c>
      <c r="AV94" s="70">
        <f t="shared" si="262"/>
        <v>16</v>
      </c>
      <c r="AW94" s="71">
        <f t="shared" si="263"/>
        <v>7078.8</v>
      </c>
      <c r="AX94" s="79" t="s">
        <v>187</v>
      </c>
      <c r="AY94" s="80">
        <v>1</v>
      </c>
      <c r="AZ94" s="80"/>
      <c r="BA94" s="80"/>
      <c r="BB94" s="71">
        <f>17697*50%</f>
        <v>8848.5</v>
      </c>
      <c r="BC94" s="46"/>
      <c r="BD94" s="46"/>
      <c r="BE94" s="46"/>
      <c r="BF94" s="69">
        <f t="shared" si="104"/>
        <v>0</v>
      </c>
      <c r="BG94" s="69">
        <f t="shared" si="135"/>
        <v>16</v>
      </c>
      <c r="BH94" s="69">
        <f t="shared" si="264"/>
        <v>41410.980000000003</v>
      </c>
      <c r="BI94" s="72"/>
      <c r="BJ94" s="72">
        <f t="shared" si="270"/>
        <v>0</v>
      </c>
      <c r="BK94" s="69">
        <v>15</v>
      </c>
      <c r="BL94" s="69">
        <f>(AE94+AF94)*35%</f>
        <v>48312.81</v>
      </c>
      <c r="BM94" s="69"/>
      <c r="BN94" s="69"/>
      <c r="BO94" s="72"/>
      <c r="BP94" s="72">
        <f t="shared" si="271"/>
        <v>0</v>
      </c>
      <c r="BQ94" s="69">
        <f t="shared" si="272"/>
        <v>105651.09</v>
      </c>
      <c r="BR94" s="69">
        <f t="shared" si="265"/>
        <v>109367.46</v>
      </c>
      <c r="BS94" s="69">
        <f t="shared" si="266"/>
        <v>57338.28</v>
      </c>
      <c r="BT94" s="69">
        <f t="shared" si="267"/>
        <v>94325.010000000009</v>
      </c>
      <c r="BU94" s="69">
        <f t="shared" si="268"/>
        <v>261030.75000000003</v>
      </c>
      <c r="BV94" s="73">
        <f t="shared" si="269"/>
        <v>3132369.0000000005</v>
      </c>
      <c r="BW94" s="54" t="s">
        <v>227</v>
      </c>
    </row>
    <row r="95" spans="1:76" s="55" customFormat="1" ht="14.25" customHeight="1" x14ac:dyDescent="0.3">
      <c r="A95" s="101">
        <v>72</v>
      </c>
      <c r="B95" s="81" t="s">
        <v>200</v>
      </c>
      <c r="C95" s="81" t="s">
        <v>111</v>
      </c>
      <c r="D95" s="46" t="s">
        <v>108</v>
      </c>
      <c r="E95" s="102" t="s">
        <v>261</v>
      </c>
      <c r="F95" s="75">
        <v>100</v>
      </c>
      <c r="G95" s="76">
        <v>43817</v>
      </c>
      <c r="H95" s="76">
        <v>45644</v>
      </c>
      <c r="I95" s="75" t="s">
        <v>270</v>
      </c>
      <c r="J95" s="46" t="s">
        <v>350</v>
      </c>
      <c r="K95" s="46" t="s">
        <v>87</v>
      </c>
      <c r="L95" s="77">
        <v>4</v>
      </c>
      <c r="M95" s="46">
        <v>3.85</v>
      </c>
      <c r="N95" s="68">
        <v>17697</v>
      </c>
      <c r="O95" s="69">
        <f t="shared" si="253"/>
        <v>68133.45</v>
      </c>
      <c r="P95" s="46"/>
      <c r="Q95" s="46">
        <v>2</v>
      </c>
      <c r="R95" s="46"/>
      <c r="S95" s="46">
        <v>10</v>
      </c>
      <c r="T95" s="46">
        <v>4</v>
      </c>
      <c r="U95" s="46"/>
      <c r="V95" s="67">
        <f t="shared" si="254"/>
        <v>10</v>
      </c>
      <c r="W95" s="67">
        <f t="shared" si="255"/>
        <v>6</v>
      </c>
      <c r="X95" s="67">
        <f t="shared" si="256"/>
        <v>0</v>
      </c>
      <c r="Y95" s="69">
        <f t="shared" si="221"/>
        <v>0</v>
      </c>
      <c r="Z95" s="69">
        <f t="shared" si="222"/>
        <v>8516.6812499999996</v>
      </c>
      <c r="AA95" s="69">
        <f t="shared" si="223"/>
        <v>0</v>
      </c>
      <c r="AB95" s="69">
        <f t="shared" si="224"/>
        <v>42583.40625</v>
      </c>
      <c r="AC95" s="69">
        <f t="shared" si="225"/>
        <v>17033.362499999999</v>
      </c>
      <c r="AD95" s="69">
        <f t="shared" si="226"/>
        <v>0</v>
      </c>
      <c r="AE95" s="69">
        <f t="shared" si="257"/>
        <v>68133.45</v>
      </c>
      <c r="AF95" s="69">
        <f t="shared" si="258"/>
        <v>34066.724999999999</v>
      </c>
      <c r="AG95" s="69">
        <f t="shared" si="219"/>
        <v>10220.0175</v>
      </c>
      <c r="AH95" s="69">
        <f t="shared" si="227"/>
        <v>3096.9750000000004</v>
      </c>
      <c r="AI95" s="69">
        <f t="shared" si="259"/>
        <v>115517.1675</v>
      </c>
      <c r="AJ95" s="78"/>
      <c r="AK95" s="71">
        <f t="shared" si="228"/>
        <v>0</v>
      </c>
      <c r="AL95" s="78"/>
      <c r="AM95" s="71">
        <f t="shared" si="229"/>
        <v>0</v>
      </c>
      <c r="AN95" s="71">
        <f t="shared" si="220"/>
        <v>0</v>
      </c>
      <c r="AO95" s="71">
        <f t="shared" si="273"/>
        <v>0</v>
      </c>
      <c r="AP95" s="78"/>
      <c r="AQ95" s="71">
        <f t="shared" si="230"/>
        <v>0</v>
      </c>
      <c r="AR95" s="78"/>
      <c r="AS95" s="71">
        <f t="shared" si="231"/>
        <v>0</v>
      </c>
      <c r="AT95" s="70">
        <f t="shared" si="260"/>
        <v>0</v>
      </c>
      <c r="AU95" s="71">
        <f t="shared" si="261"/>
        <v>0</v>
      </c>
      <c r="AV95" s="70">
        <f t="shared" si="262"/>
        <v>0</v>
      </c>
      <c r="AW95" s="71">
        <f t="shared" si="263"/>
        <v>0</v>
      </c>
      <c r="AX95" s="79" t="s">
        <v>180</v>
      </c>
      <c r="AY95" s="80"/>
      <c r="AZ95" s="80">
        <v>1</v>
      </c>
      <c r="BA95" s="80"/>
      <c r="BB95" s="71">
        <f>17697*60%</f>
        <v>10618.199999999999</v>
      </c>
      <c r="BC95" s="46"/>
      <c r="BD95" s="46"/>
      <c r="BE95" s="46"/>
      <c r="BF95" s="69">
        <f t="shared" si="104"/>
        <v>0</v>
      </c>
      <c r="BG95" s="69">
        <f t="shared" si="135"/>
        <v>16</v>
      </c>
      <c r="BH95" s="69">
        <f t="shared" si="264"/>
        <v>30660.052499999994</v>
      </c>
      <c r="BI95" s="72"/>
      <c r="BJ95" s="72">
        <f t="shared" si="270"/>
        <v>0</v>
      </c>
      <c r="BK95" s="69">
        <f>V95+W95+X95</f>
        <v>16</v>
      </c>
      <c r="BL95" s="69">
        <f>(AE95+AF95)*30%</f>
        <v>30660.052499999994</v>
      </c>
      <c r="BM95" s="69"/>
      <c r="BN95" s="69"/>
      <c r="BO95" s="72">
        <v>6</v>
      </c>
      <c r="BP95" s="72">
        <f t="shared" si="271"/>
        <v>2654.625</v>
      </c>
      <c r="BQ95" s="69">
        <f t="shared" si="272"/>
        <v>74592.929999999993</v>
      </c>
      <c r="BR95" s="69">
        <f t="shared" si="265"/>
        <v>84105.067500000005</v>
      </c>
      <c r="BS95" s="69">
        <f t="shared" si="266"/>
        <v>41278.252499999995</v>
      </c>
      <c r="BT95" s="69">
        <f t="shared" si="267"/>
        <v>64726.777499999997</v>
      </c>
      <c r="BU95" s="69">
        <f t="shared" si="268"/>
        <v>190110.09749999997</v>
      </c>
      <c r="BV95" s="73">
        <f t="shared" si="269"/>
        <v>2281321.17</v>
      </c>
      <c r="BW95" s="54" t="s">
        <v>232</v>
      </c>
    </row>
    <row r="96" spans="1:76" s="55" customFormat="1" ht="14.25" customHeight="1" x14ac:dyDescent="0.3">
      <c r="A96" s="66">
        <v>73</v>
      </c>
      <c r="B96" s="81" t="s">
        <v>374</v>
      </c>
      <c r="C96" s="81" t="s">
        <v>111</v>
      </c>
      <c r="D96" s="46" t="s">
        <v>61</v>
      </c>
      <c r="E96" s="102" t="s">
        <v>375</v>
      </c>
      <c r="F96" s="75"/>
      <c r="G96" s="76"/>
      <c r="H96" s="76"/>
      <c r="I96" s="75"/>
      <c r="J96" s="46" t="s">
        <v>65</v>
      </c>
      <c r="K96" s="46" t="s">
        <v>62</v>
      </c>
      <c r="L96" s="77">
        <v>0</v>
      </c>
      <c r="M96" s="46">
        <v>4.0999999999999996</v>
      </c>
      <c r="N96" s="68">
        <v>17698</v>
      </c>
      <c r="O96" s="69">
        <f t="shared" si="253"/>
        <v>72561.799999999988</v>
      </c>
      <c r="P96" s="46">
        <v>4</v>
      </c>
      <c r="Q96" s="46">
        <v>2</v>
      </c>
      <c r="R96" s="46"/>
      <c r="S96" s="46">
        <v>2</v>
      </c>
      <c r="T96" s="46">
        <v>4</v>
      </c>
      <c r="U96" s="46"/>
      <c r="V96" s="67">
        <f t="shared" si="254"/>
        <v>6</v>
      </c>
      <c r="W96" s="67">
        <f t="shared" si="255"/>
        <v>6</v>
      </c>
      <c r="X96" s="67">
        <f t="shared" si="256"/>
        <v>0</v>
      </c>
      <c r="Y96" s="69">
        <f t="shared" si="221"/>
        <v>18140.449999999997</v>
      </c>
      <c r="Z96" s="69">
        <f t="shared" si="222"/>
        <v>9070.2249999999985</v>
      </c>
      <c r="AA96" s="69">
        <f t="shared" si="223"/>
        <v>0</v>
      </c>
      <c r="AB96" s="69">
        <f t="shared" si="224"/>
        <v>9070.2249999999985</v>
      </c>
      <c r="AC96" s="69">
        <f t="shared" si="225"/>
        <v>18140.449999999997</v>
      </c>
      <c r="AD96" s="69">
        <f t="shared" si="226"/>
        <v>0</v>
      </c>
      <c r="AE96" s="69">
        <f t="shared" si="257"/>
        <v>54421.349999999991</v>
      </c>
      <c r="AF96" s="69">
        <f t="shared" si="258"/>
        <v>27210.674999999996</v>
      </c>
      <c r="AG96" s="69">
        <f t="shared" si="219"/>
        <v>8163.2024999999994</v>
      </c>
      <c r="AH96" s="69">
        <f t="shared" si="227"/>
        <v>1327.3500000000001</v>
      </c>
      <c r="AI96" s="69">
        <f t="shared" si="259"/>
        <v>91122.577499999985</v>
      </c>
      <c r="AJ96" s="78"/>
      <c r="AK96" s="71">
        <f t="shared" si="228"/>
        <v>0</v>
      </c>
      <c r="AL96" s="78"/>
      <c r="AM96" s="71">
        <f t="shared" si="229"/>
        <v>0</v>
      </c>
      <c r="AN96" s="71">
        <f t="shared" si="220"/>
        <v>0</v>
      </c>
      <c r="AO96" s="71">
        <f t="shared" si="273"/>
        <v>0</v>
      </c>
      <c r="AP96" s="78"/>
      <c r="AQ96" s="71">
        <f t="shared" si="230"/>
        <v>0</v>
      </c>
      <c r="AR96" s="78"/>
      <c r="AS96" s="71">
        <f t="shared" si="231"/>
        <v>0</v>
      </c>
      <c r="AT96" s="70">
        <f t="shared" si="260"/>
        <v>0</v>
      </c>
      <c r="AU96" s="71">
        <f t="shared" si="261"/>
        <v>0</v>
      </c>
      <c r="AV96" s="70">
        <f t="shared" si="262"/>
        <v>0</v>
      </c>
      <c r="AW96" s="71">
        <f t="shared" si="263"/>
        <v>0</v>
      </c>
      <c r="AX96" s="79"/>
      <c r="AY96" s="80"/>
      <c r="AZ96" s="80"/>
      <c r="BA96" s="80"/>
      <c r="BB96" s="71"/>
      <c r="BC96" s="46"/>
      <c r="BD96" s="46"/>
      <c r="BE96" s="46"/>
      <c r="BF96" s="69">
        <f t="shared" si="104"/>
        <v>0</v>
      </c>
      <c r="BG96" s="69">
        <f t="shared" si="135"/>
        <v>12</v>
      </c>
      <c r="BH96" s="69">
        <f t="shared" si="264"/>
        <v>24489.607499999998</v>
      </c>
      <c r="BI96" s="72"/>
      <c r="BJ96" s="72">
        <f t="shared" si="270"/>
        <v>0</v>
      </c>
      <c r="BK96" s="69"/>
      <c r="BL96" s="69"/>
      <c r="BM96" s="69"/>
      <c r="BN96" s="69"/>
      <c r="BO96" s="72"/>
      <c r="BP96" s="72">
        <f t="shared" si="271"/>
        <v>0</v>
      </c>
      <c r="BQ96" s="69">
        <f t="shared" si="272"/>
        <v>24489.607499999998</v>
      </c>
      <c r="BR96" s="69">
        <f t="shared" si="265"/>
        <v>63911.902499999989</v>
      </c>
      <c r="BS96" s="69">
        <f t="shared" si="266"/>
        <v>24489.607499999998</v>
      </c>
      <c r="BT96" s="69">
        <f t="shared" si="267"/>
        <v>27210.674999999996</v>
      </c>
      <c r="BU96" s="69">
        <f t="shared" si="268"/>
        <v>115612.18499999998</v>
      </c>
      <c r="BV96" s="73">
        <f t="shared" si="269"/>
        <v>1387346.2199999997</v>
      </c>
      <c r="BW96" s="54"/>
    </row>
    <row r="97" spans="1:77" s="55" customFormat="1" ht="14.25" customHeight="1" x14ac:dyDescent="0.3">
      <c r="A97" s="101">
        <v>74</v>
      </c>
      <c r="B97" s="81" t="s">
        <v>370</v>
      </c>
      <c r="C97" s="81" t="s">
        <v>63</v>
      </c>
      <c r="D97" s="46" t="s">
        <v>108</v>
      </c>
      <c r="E97" s="82" t="s">
        <v>491</v>
      </c>
      <c r="F97" s="75"/>
      <c r="G97" s="134"/>
      <c r="H97" s="103"/>
      <c r="I97" s="75"/>
      <c r="J97" s="46" t="s">
        <v>65</v>
      </c>
      <c r="K97" s="46" t="s">
        <v>83</v>
      </c>
      <c r="L97" s="77">
        <v>0</v>
      </c>
      <c r="M97" s="46">
        <v>3.32</v>
      </c>
      <c r="N97" s="68">
        <v>17697</v>
      </c>
      <c r="O97" s="69">
        <f t="shared" si="253"/>
        <v>58754.039999999994</v>
      </c>
      <c r="P97" s="46">
        <v>3</v>
      </c>
      <c r="Q97" s="46">
        <v>5</v>
      </c>
      <c r="R97" s="46"/>
      <c r="S97" s="46">
        <v>2</v>
      </c>
      <c r="T97" s="46">
        <v>5</v>
      </c>
      <c r="U97" s="46"/>
      <c r="V97" s="67">
        <f t="shared" si="254"/>
        <v>5</v>
      </c>
      <c r="W97" s="67">
        <f t="shared" si="255"/>
        <v>10</v>
      </c>
      <c r="X97" s="67">
        <f t="shared" si="256"/>
        <v>0</v>
      </c>
      <c r="Y97" s="69">
        <f t="shared" si="221"/>
        <v>11016.3825</v>
      </c>
      <c r="Z97" s="69">
        <f t="shared" si="222"/>
        <v>18360.637499999997</v>
      </c>
      <c r="AA97" s="69">
        <f t="shared" si="223"/>
        <v>0</v>
      </c>
      <c r="AB97" s="69">
        <f t="shared" si="224"/>
        <v>7344.2549999999992</v>
      </c>
      <c r="AC97" s="69">
        <f t="shared" si="225"/>
        <v>18360.637499999997</v>
      </c>
      <c r="AD97" s="69">
        <f t="shared" si="226"/>
        <v>0</v>
      </c>
      <c r="AE97" s="69">
        <f t="shared" si="257"/>
        <v>55081.912499999991</v>
      </c>
      <c r="AF97" s="69">
        <f t="shared" si="258"/>
        <v>27540.956249999996</v>
      </c>
      <c r="AG97" s="69">
        <f t="shared" si="219"/>
        <v>8262.2868749999998</v>
      </c>
      <c r="AH97" s="69">
        <f t="shared" si="227"/>
        <v>1548.4875000000002</v>
      </c>
      <c r="AI97" s="69">
        <f t="shared" si="259"/>
        <v>92433.643124999988</v>
      </c>
      <c r="AJ97" s="78"/>
      <c r="AK97" s="71">
        <f t="shared" si="228"/>
        <v>0</v>
      </c>
      <c r="AL97" s="78"/>
      <c r="AM97" s="71">
        <f t="shared" si="229"/>
        <v>0</v>
      </c>
      <c r="AN97" s="71">
        <f t="shared" si="220"/>
        <v>0</v>
      </c>
      <c r="AO97" s="71">
        <f t="shared" si="273"/>
        <v>0</v>
      </c>
      <c r="AP97" s="78"/>
      <c r="AQ97" s="71">
        <f t="shared" si="230"/>
        <v>0</v>
      </c>
      <c r="AR97" s="78"/>
      <c r="AS97" s="71">
        <f t="shared" si="231"/>
        <v>0</v>
      </c>
      <c r="AT97" s="70">
        <f t="shared" si="260"/>
        <v>0</v>
      </c>
      <c r="AU97" s="71">
        <f t="shared" si="261"/>
        <v>0</v>
      </c>
      <c r="AV97" s="70">
        <f t="shared" si="262"/>
        <v>0</v>
      </c>
      <c r="AW97" s="71">
        <f t="shared" si="263"/>
        <v>0</v>
      </c>
      <c r="AX97" s="79"/>
      <c r="AY97" s="80"/>
      <c r="AZ97" s="80"/>
      <c r="BA97" s="80"/>
      <c r="BB97" s="71">
        <f>SUM(N97*AY97)*50%+(N97*AZ97)*60%+(N97*BA97)*60%</f>
        <v>0</v>
      </c>
      <c r="BC97" s="46"/>
      <c r="BD97" s="46"/>
      <c r="BE97" s="46"/>
      <c r="BF97" s="69">
        <f t="shared" si="104"/>
        <v>0</v>
      </c>
      <c r="BG97" s="69">
        <f t="shared" si="135"/>
        <v>15</v>
      </c>
      <c r="BH97" s="69">
        <f t="shared" si="264"/>
        <v>24786.860624999998</v>
      </c>
      <c r="BI97" s="72"/>
      <c r="BJ97" s="72">
        <f t="shared" si="270"/>
        <v>0</v>
      </c>
      <c r="BK97" s="69"/>
      <c r="BL97" s="69"/>
      <c r="BM97" s="69"/>
      <c r="BN97" s="69"/>
      <c r="BO97" s="69"/>
      <c r="BP97" s="72">
        <f t="shared" si="271"/>
        <v>0</v>
      </c>
      <c r="BQ97" s="69">
        <f t="shared" si="272"/>
        <v>24786.860624999998</v>
      </c>
      <c r="BR97" s="69">
        <f t="shared" si="265"/>
        <v>64892.686874999992</v>
      </c>
      <c r="BS97" s="69">
        <f t="shared" si="266"/>
        <v>24786.860624999998</v>
      </c>
      <c r="BT97" s="69">
        <f t="shared" si="267"/>
        <v>27540.956249999996</v>
      </c>
      <c r="BU97" s="69">
        <f t="shared" si="268"/>
        <v>117220.50374999999</v>
      </c>
      <c r="BV97" s="73">
        <f t="shared" si="269"/>
        <v>1406646.0449999999</v>
      </c>
      <c r="BW97" s="54"/>
    </row>
    <row r="98" spans="1:77" s="74" customFormat="1" ht="14.25" customHeight="1" x14ac:dyDescent="0.3">
      <c r="A98" s="101">
        <v>76</v>
      </c>
      <c r="B98" s="104" t="s">
        <v>404</v>
      </c>
      <c r="C98" s="120" t="s">
        <v>198</v>
      </c>
      <c r="D98" s="125" t="s">
        <v>61</v>
      </c>
      <c r="E98" s="102" t="s">
        <v>405</v>
      </c>
      <c r="F98" s="122"/>
      <c r="G98" s="123"/>
      <c r="H98" s="123"/>
      <c r="I98" s="122"/>
      <c r="J98" s="67">
        <v>1</v>
      </c>
      <c r="K98" s="67" t="s">
        <v>72</v>
      </c>
      <c r="L98" s="105">
        <v>16</v>
      </c>
      <c r="M98" s="67">
        <v>5.03</v>
      </c>
      <c r="N98" s="68">
        <v>17697</v>
      </c>
      <c r="O98" s="69">
        <f t="shared" si="253"/>
        <v>89015.91</v>
      </c>
      <c r="P98" s="67"/>
      <c r="Q98" s="67"/>
      <c r="R98" s="67"/>
      <c r="S98" s="67"/>
      <c r="T98" s="67">
        <v>5</v>
      </c>
      <c r="U98" s="67"/>
      <c r="V98" s="67">
        <f t="shared" si="254"/>
        <v>0</v>
      </c>
      <c r="W98" s="67">
        <f t="shared" si="255"/>
        <v>5</v>
      </c>
      <c r="X98" s="67">
        <f t="shared" si="256"/>
        <v>0</v>
      </c>
      <c r="Y98" s="69">
        <f t="shared" si="221"/>
        <v>0</v>
      </c>
      <c r="Z98" s="69">
        <f t="shared" si="222"/>
        <v>0</v>
      </c>
      <c r="AA98" s="69">
        <f t="shared" si="223"/>
        <v>0</v>
      </c>
      <c r="AB98" s="69">
        <f t="shared" si="224"/>
        <v>0</v>
      </c>
      <c r="AC98" s="69">
        <f t="shared" si="225"/>
        <v>27817.471875000003</v>
      </c>
      <c r="AD98" s="69">
        <f t="shared" si="226"/>
        <v>0</v>
      </c>
      <c r="AE98" s="69">
        <f t="shared" si="257"/>
        <v>27817.471875000003</v>
      </c>
      <c r="AF98" s="69">
        <f t="shared" si="258"/>
        <v>13908.735937500001</v>
      </c>
      <c r="AG98" s="69">
        <f t="shared" si="219"/>
        <v>4172.6207812500006</v>
      </c>
      <c r="AH98" s="69">
        <f t="shared" si="227"/>
        <v>1106.0625</v>
      </c>
      <c r="AI98" s="69">
        <f t="shared" si="259"/>
        <v>47004.891093750004</v>
      </c>
      <c r="AJ98" s="106"/>
      <c r="AK98" s="71">
        <f t="shared" si="228"/>
        <v>0</v>
      </c>
      <c r="AL98" s="106"/>
      <c r="AM98" s="71">
        <f t="shared" si="229"/>
        <v>0</v>
      </c>
      <c r="AN98" s="71"/>
      <c r="AO98" s="71">
        <f t="shared" si="273"/>
        <v>0</v>
      </c>
      <c r="AP98" s="106">
        <v>2.5</v>
      </c>
      <c r="AQ98" s="71">
        <f t="shared" si="230"/>
        <v>1382.578125</v>
      </c>
      <c r="AR98" s="71"/>
      <c r="AS98" s="71">
        <f t="shared" si="231"/>
        <v>0</v>
      </c>
      <c r="AT98" s="70">
        <f t="shared" si="260"/>
        <v>2.5</v>
      </c>
      <c r="AU98" s="71">
        <f t="shared" si="261"/>
        <v>1382.578125</v>
      </c>
      <c r="AV98" s="70">
        <v>2.5</v>
      </c>
      <c r="AW98" s="71">
        <f>AO98+AU98</f>
        <v>1382.578125</v>
      </c>
      <c r="AX98" s="107"/>
      <c r="AY98" s="107"/>
      <c r="AZ98" s="124"/>
      <c r="BA98" s="107"/>
      <c r="BB98" s="71">
        <f>SUM(N98*AY98)*50%+(N98*AZ98)*60%+(N98*BA98)*60%</f>
        <v>0</v>
      </c>
      <c r="BC98" s="67"/>
      <c r="BD98" s="67"/>
      <c r="BE98" s="67"/>
      <c r="BF98" s="69">
        <f t="shared" si="104"/>
        <v>0</v>
      </c>
      <c r="BG98" s="69">
        <f>V98+W98+X98</f>
        <v>5</v>
      </c>
      <c r="BH98" s="69">
        <f t="shared" si="264"/>
        <v>12517.862343750001</v>
      </c>
      <c r="BI98" s="69"/>
      <c r="BJ98" s="69">
        <f t="shared" si="270"/>
        <v>0</v>
      </c>
      <c r="BK98" s="69"/>
      <c r="BL98" s="69"/>
      <c r="BM98" s="69"/>
      <c r="BN98" s="69"/>
      <c r="BO98" s="69"/>
      <c r="BP98" s="72">
        <f t="shared" si="271"/>
        <v>0</v>
      </c>
      <c r="BQ98" s="69">
        <f t="shared" si="272"/>
        <v>13900.440468750001</v>
      </c>
      <c r="BR98" s="69">
        <f t="shared" si="265"/>
        <v>33096.155156250003</v>
      </c>
      <c r="BS98" s="69">
        <f t="shared" si="266"/>
        <v>13900.440468750001</v>
      </c>
      <c r="BT98" s="69">
        <f t="shared" si="267"/>
        <v>13908.735937500001</v>
      </c>
      <c r="BU98" s="69">
        <f t="shared" si="268"/>
        <v>60905.331562500003</v>
      </c>
      <c r="BV98" s="73">
        <f t="shared" si="269"/>
        <v>730863.97875000001</v>
      </c>
      <c r="BW98" s="54"/>
      <c r="BY98" s="108"/>
    </row>
    <row r="99" spans="1:77" s="55" customFormat="1" ht="14.25" customHeight="1" x14ac:dyDescent="0.3">
      <c r="A99" s="83"/>
      <c r="B99" s="84" t="s">
        <v>127</v>
      </c>
      <c r="C99" s="84"/>
      <c r="D99" s="85"/>
      <c r="E99" s="82"/>
      <c r="F99" s="86"/>
      <c r="G99" s="87"/>
      <c r="H99" s="87"/>
      <c r="I99" s="86"/>
      <c r="J99" s="84"/>
      <c r="K99" s="85"/>
      <c r="L99" s="77"/>
      <c r="M99" s="88"/>
      <c r="N99" s="84"/>
      <c r="O99" s="89">
        <f>SUM(O24:O97)</f>
        <v>6303219.5179999992</v>
      </c>
      <c r="P99" s="89">
        <f t="shared" ref="P99:AU99" si="274">SUM(P24:P98)</f>
        <v>118</v>
      </c>
      <c r="Q99" s="89">
        <f t="shared" si="274"/>
        <v>157</v>
      </c>
      <c r="R99" s="89">
        <f t="shared" si="274"/>
        <v>112</v>
      </c>
      <c r="S99" s="89">
        <f t="shared" si="274"/>
        <v>184</v>
      </c>
      <c r="T99" s="89">
        <f t="shared" si="274"/>
        <v>278</v>
      </c>
      <c r="U99" s="89">
        <f t="shared" si="274"/>
        <v>27</v>
      </c>
      <c r="V99" s="89">
        <f t="shared" si="274"/>
        <v>302</v>
      </c>
      <c r="W99" s="89">
        <f t="shared" si="274"/>
        <v>435</v>
      </c>
      <c r="X99" s="89">
        <f t="shared" si="274"/>
        <v>139</v>
      </c>
      <c r="Y99" s="89">
        <f t="shared" si="274"/>
        <v>567003.39687499986</v>
      </c>
      <c r="Z99" s="89">
        <f t="shared" si="274"/>
        <v>854013.48999999976</v>
      </c>
      <c r="AA99" s="89">
        <f t="shared" si="274"/>
        <v>617494.78462499997</v>
      </c>
      <c r="AB99" s="89">
        <f t="shared" si="274"/>
        <v>995445.04224999994</v>
      </c>
      <c r="AC99" s="89">
        <f t="shared" si="274"/>
        <v>1481176.549625</v>
      </c>
      <c r="AD99" s="89">
        <f t="shared" si="274"/>
        <v>135306.83775000001</v>
      </c>
      <c r="AE99" s="89">
        <f t="shared" si="274"/>
        <v>4650440.101125001</v>
      </c>
      <c r="AF99" s="89">
        <f t="shared" si="274"/>
        <v>2325220.0505625005</v>
      </c>
      <c r="AG99" s="89">
        <f t="shared" si="274"/>
        <v>625441.89166874986</v>
      </c>
      <c r="AH99" s="89">
        <f t="shared" si="274"/>
        <v>108173.09999999996</v>
      </c>
      <c r="AI99" s="89">
        <f t="shared" si="274"/>
        <v>7709275.1433562506</v>
      </c>
      <c r="AJ99" s="89">
        <f t="shared" si="274"/>
        <v>196</v>
      </c>
      <c r="AK99" s="89">
        <f t="shared" si="274"/>
        <v>86715.47500000002</v>
      </c>
      <c r="AL99" s="89">
        <f t="shared" si="274"/>
        <v>26</v>
      </c>
      <c r="AM99" s="89">
        <f t="shared" si="274"/>
        <v>14378.8125</v>
      </c>
      <c r="AN99" s="89">
        <f t="shared" si="274"/>
        <v>219</v>
      </c>
      <c r="AO99" s="89">
        <f t="shared" si="274"/>
        <v>101094.28750000002</v>
      </c>
      <c r="AP99" s="89">
        <f t="shared" si="274"/>
        <v>122.5</v>
      </c>
      <c r="AQ99" s="89">
        <f t="shared" si="274"/>
        <v>67746.375</v>
      </c>
      <c r="AR99" s="89">
        <f t="shared" si="274"/>
        <v>148</v>
      </c>
      <c r="AS99" s="89">
        <f t="shared" si="274"/>
        <v>65085.633333333339</v>
      </c>
      <c r="AT99" s="89">
        <f t="shared" si="274"/>
        <v>270.5</v>
      </c>
      <c r="AU99" s="89">
        <f t="shared" si="274"/>
        <v>132832.00833333333</v>
      </c>
      <c r="AV99" s="89">
        <f t="shared" ref="AV99:BM99" si="275">SUM(AV24:AV98)</f>
        <v>491.5</v>
      </c>
      <c r="AW99" s="89">
        <f t="shared" si="275"/>
        <v>233926.29583333325</v>
      </c>
      <c r="AX99" s="89">
        <f t="shared" si="275"/>
        <v>0</v>
      </c>
      <c r="AY99" s="89">
        <f t="shared" si="275"/>
        <v>12</v>
      </c>
      <c r="AZ99" s="89">
        <f t="shared" si="275"/>
        <v>13.5</v>
      </c>
      <c r="BA99" s="89">
        <f t="shared" si="275"/>
        <v>2.5</v>
      </c>
      <c r="BB99" s="89">
        <f t="shared" si="275"/>
        <v>285806.5500000001</v>
      </c>
      <c r="BC99" s="89">
        <f t="shared" si="275"/>
        <v>0</v>
      </c>
      <c r="BD99" s="89">
        <f t="shared" si="275"/>
        <v>0</v>
      </c>
      <c r="BE99" s="89">
        <f t="shared" si="275"/>
        <v>0</v>
      </c>
      <c r="BF99" s="89">
        <f t="shared" si="275"/>
        <v>0</v>
      </c>
      <c r="BG99" s="89">
        <f t="shared" si="275"/>
        <v>882</v>
      </c>
      <c r="BH99" s="89">
        <f t="shared" si="275"/>
        <v>2089461.7066312502</v>
      </c>
      <c r="BI99" s="89">
        <f t="shared" si="275"/>
        <v>0</v>
      </c>
      <c r="BJ99" s="89">
        <f t="shared" si="275"/>
        <v>70788</v>
      </c>
      <c r="BK99" s="89">
        <f t="shared" si="275"/>
        <v>528</v>
      </c>
      <c r="BL99" s="89">
        <f t="shared" si="275"/>
        <v>1578818.830725</v>
      </c>
      <c r="BM99" s="89">
        <f t="shared" si="275"/>
        <v>0</v>
      </c>
      <c r="BN99" s="89"/>
      <c r="BO99" s="89">
        <f t="shared" ref="BO99:BV99" si="276">SUM(BO24:BO98)</f>
        <v>49</v>
      </c>
      <c r="BP99" s="89">
        <f t="shared" si="276"/>
        <v>21679.4375</v>
      </c>
      <c r="BQ99" s="89">
        <f t="shared" si="276"/>
        <v>4333571.8206895832</v>
      </c>
      <c r="BR99" s="89">
        <f t="shared" si="276"/>
        <v>5405734.5302937487</v>
      </c>
      <c r="BS99" s="89">
        <f t="shared" si="276"/>
        <v>2679982.5524645834</v>
      </c>
      <c r="BT99" s="89">
        <f t="shared" si="276"/>
        <v>3904038.8812874989</v>
      </c>
      <c r="BU99" s="89">
        <f t="shared" si="276"/>
        <v>12042846.964045836</v>
      </c>
      <c r="BV99" s="89">
        <f t="shared" si="276"/>
        <v>144514163.56854999</v>
      </c>
      <c r="BW99" s="54"/>
    </row>
    <row r="100" spans="1:77" s="55" customFormat="1" ht="14.25" customHeight="1" x14ac:dyDescent="0.3">
      <c r="A100" s="83"/>
      <c r="B100" s="212" t="s">
        <v>128</v>
      </c>
      <c r="C100" s="213"/>
      <c r="D100" s="213"/>
      <c r="E100" s="90"/>
      <c r="F100" s="91"/>
      <c r="G100" s="92"/>
      <c r="H100" s="92"/>
      <c r="I100" s="91"/>
      <c r="J100" s="91"/>
      <c r="K100" s="91"/>
      <c r="L100" s="77"/>
      <c r="M100" s="88"/>
      <c r="N100" s="84"/>
      <c r="O100" s="93">
        <f t="shared" ref="O100:AT100" si="277">SUM(O101:O150)</f>
        <v>4286111.3180000009</v>
      </c>
      <c r="P100" s="93">
        <f t="shared" si="277"/>
        <v>5</v>
      </c>
      <c r="Q100" s="93">
        <f t="shared" si="277"/>
        <v>29</v>
      </c>
      <c r="R100" s="93">
        <f t="shared" si="277"/>
        <v>28</v>
      </c>
      <c r="S100" s="93">
        <f t="shared" si="277"/>
        <v>10</v>
      </c>
      <c r="T100" s="93">
        <f t="shared" si="277"/>
        <v>56</v>
      </c>
      <c r="U100" s="93">
        <f t="shared" si="277"/>
        <v>8</v>
      </c>
      <c r="V100" s="93">
        <f t="shared" si="277"/>
        <v>15</v>
      </c>
      <c r="W100" s="93">
        <f t="shared" si="277"/>
        <v>85</v>
      </c>
      <c r="X100" s="93">
        <f t="shared" si="277"/>
        <v>36</v>
      </c>
      <c r="Y100" s="93">
        <f t="shared" si="277"/>
        <v>24643.584999999999</v>
      </c>
      <c r="Z100" s="93">
        <f t="shared" si="277"/>
        <v>158145.07249999998</v>
      </c>
      <c r="AA100" s="93">
        <f t="shared" si="277"/>
        <v>153890.899875</v>
      </c>
      <c r="AB100" s="93">
        <f t="shared" si="277"/>
        <v>48125.035624999997</v>
      </c>
      <c r="AC100" s="93">
        <f t="shared" si="277"/>
        <v>293250.60687500006</v>
      </c>
      <c r="AD100" s="93">
        <f t="shared" si="277"/>
        <v>41654.313750000001</v>
      </c>
      <c r="AE100" s="93">
        <f t="shared" si="277"/>
        <v>719709.51362499991</v>
      </c>
      <c r="AF100" s="93">
        <f t="shared" si="277"/>
        <v>352405.42587499996</v>
      </c>
      <c r="AG100" s="93">
        <f t="shared" si="277"/>
        <v>101852.62113750001</v>
      </c>
      <c r="AH100" s="93">
        <f t="shared" si="277"/>
        <v>16369.749999999998</v>
      </c>
      <c r="AI100" s="93">
        <f t="shared" si="277"/>
        <v>1190337.3106374999</v>
      </c>
      <c r="AJ100" s="93">
        <f t="shared" si="277"/>
        <v>0</v>
      </c>
      <c r="AK100" s="93">
        <f t="shared" si="277"/>
        <v>0</v>
      </c>
      <c r="AL100" s="93">
        <f t="shared" si="277"/>
        <v>0</v>
      </c>
      <c r="AM100" s="93">
        <f t="shared" si="277"/>
        <v>0</v>
      </c>
      <c r="AN100" s="93">
        <f t="shared" si="277"/>
        <v>8</v>
      </c>
      <c r="AO100" s="93">
        <f t="shared" si="277"/>
        <v>0</v>
      </c>
      <c r="AP100" s="93">
        <f t="shared" si="277"/>
        <v>0</v>
      </c>
      <c r="AQ100" s="93">
        <f t="shared" si="277"/>
        <v>0</v>
      </c>
      <c r="AR100" s="93">
        <f t="shared" si="277"/>
        <v>0</v>
      </c>
      <c r="AS100" s="93">
        <f t="shared" si="277"/>
        <v>0</v>
      </c>
      <c r="AT100" s="93">
        <f t="shared" si="277"/>
        <v>0</v>
      </c>
      <c r="AU100" s="93">
        <f t="shared" ref="AU100:BV100" si="278">SUM(AU101:AU150)</f>
        <v>0</v>
      </c>
      <c r="AV100" s="93">
        <f t="shared" si="278"/>
        <v>8</v>
      </c>
      <c r="AW100" s="93">
        <f t="shared" si="278"/>
        <v>0</v>
      </c>
      <c r="AX100" s="93">
        <f t="shared" si="278"/>
        <v>0</v>
      </c>
      <c r="AY100" s="93">
        <f t="shared" si="278"/>
        <v>0</v>
      </c>
      <c r="AZ100" s="93">
        <f t="shared" si="278"/>
        <v>0</v>
      </c>
      <c r="BA100" s="93">
        <f t="shared" si="278"/>
        <v>0</v>
      </c>
      <c r="BB100" s="93">
        <f t="shared" si="278"/>
        <v>0</v>
      </c>
      <c r="BC100" s="93">
        <f t="shared" si="278"/>
        <v>0</v>
      </c>
      <c r="BD100" s="93">
        <f t="shared" si="278"/>
        <v>0</v>
      </c>
      <c r="BE100" s="93">
        <f t="shared" si="278"/>
        <v>0</v>
      </c>
      <c r="BF100" s="93">
        <f t="shared" si="278"/>
        <v>0</v>
      </c>
      <c r="BG100" s="93">
        <f t="shared" si="278"/>
        <v>133</v>
      </c>
      <c r="BH100" s="93">
        <f t="shared" si="278"/>
        <v>298317.02525625</v>
      </c>
      <c r="BI100" s="93">
        <f t="shared" si="278"/>
        <v>0</v>
      </c>
      <c r="BJ100" s="93">
        <f t="shared" si="278"/>
        <v>0</v>
      </c>
      <c r="BK100" s="93">
        <f t="shared" si="278"/>
        <v>67</v>
      </c>
      <c r="BL100" s="93">
        <f t="shared" si="278"/>
        <v>188321.57474062504</v>
      </c>
      <c r="BM100" s="93">
        <f t="shared" si="278"/>
        <v>0</v>
      </c>
      <c r="BN100" s="93">
        <f t="shared" si="278"/>
        <v>0</v>
      </c>
      <c r="BO100" s="93">
        <f t="shared" si="278"/>
        <v>0</v>
      </c>
      <c r="BP100" s="93">
        <f t="shared" si="278"/>
        <v>0</v>
      </c>
      <c r="BQ100" s="93">
        <f t="shared" si="278"/>
        <v>486638.59999687492</v>
      </c>
      <c r="BR100" s="93">
        <f t="shared" si="278"/>
        <v>837931.88476249971</v>
      </c>
      <c r="BS100" s="93">
        <f t="shared" si="278"/>
        <v>298317.02525625</v>
      </c>
      <c r="BT100" s="93">
        <f t="shared" si="278"/>
        <v>540727.00061562494</v>
      </c>
      <c r="BU100" s="93">
        <f t="shared" si="278"/>
        <v>1676975.9106343749</v>
      </c>
      <c r="BV100" s="93">
        <f t="shared" si="278"/>
        <v>20123710.927612502</v>
      </c>
      <c r="BW100" s="54"/>
    </row>
    <row r="101" spans="1:77" s="74" customFormat="1" ht="14.25" customHeight="1" x14ac:dyDescent="0.3">
      <c r="A101" s="101">
        <v>1</v>
      </c>
      <c r="B101" s="104" t="s">
        <v>404</v>
      </c>
      <c r="C101" s="120" t="s">
        <v>381</v>
      </c>
      <c r="D101" s="125" t="s">
        <v>61</v>
      </c>
      <c r="E101" s="102" t="s">
        <v>405</v>
      </c>
      <c r="F101" s="122"/>
      <c r="G101" s="123"/>
      <c r="H101" s="123"/>
      <c r="I101" s="122"/>
      <c r="J101" s="67">
        <v>1</v>
      </c>
      <c r="K101" s="67" t="s">
        <v>72</v>
      </c>
      <c r="L101" s="105">
        <v>16</v>
      </c>
      <c r="M101" s="67">
        <v>5.03</v>
      </c>
      <c r="N101" s="68">
        <v>17697</v>
      </c>
      <c r="O101" s="69">
        <f>N101*M101</f>
        <v>89015.91</v>
      </c>
      <c r="P101" s="67"/>
      <c r="Q101" s="67"/>
      <c r="R101" s="67"/>
      <c r="S101" s="67"/>
      <c r="T101" s="67">
        <v>1</v>
      </c>
      <c r="U101" s="67"/>
      <c r="V101" s="67">
        <f t="shared" ref="V101:V102" si="279">SUM(P101+S101)</f>
        <v>0</v>
      </c>
      <c r="W101" s="67">
        <f t="shared" ref="W101:W102" si="280">SUM(Q101+T101)</f>
        <v>1</v>
      </c>
      <c r="X101" s="67">
        <f t="shared" ref="X101:X102" si="281">SUM(R101+U101)</f>
        <v>0</v>
      </c>
      <c r="Y101" s="69">
        <f t="shared" ref="Y101:Y132" si="282">SUM(O101/16*P101)</f>
        <v>0</v>
      </c>
      <c r="Z101" s="69">
        <f t="shared" ref="Z101:Z132" si="283">SUM(O101/16*Q101)</f>
        <v>0</v>
      </c>
      <c r="AA101" s="69">
        <f t="shared" ref="AA101:AA132" si="284">SUM(O101/16*R101)</f>
        <v>0</v>
      </c>
      <c r="AB101" s="69">
        <f t="shared" ref="AB101:AB132" si="285">SUM(O101/16*S101)</f>
        <v>0</v>
      </c>
      <c r="AC101" s="69">
        <f t="shared" ref="AC101:AC132" si="286">SUM(O101/16*T101)</f>
        <v>5563.4943750000002</v>
      </c>
      <c r="AD101" s="69">
        <f t="shared" ref="AD101:AD132" si="287">SUM(O101/16*U101)</f>
        <v>0</v>
      </c>
      <c r="AE101" s="69">
        <f t="shared" ref="AE101:AE102" si="288">SUM(Y101:AD101)</f>
        <v>5563.4943750000002</v>
      </c>
      <c r="AF101" s="69">
        <f>AE101*50%</f>
        <v>2781.7471875000001</v>
      </c>
      <c r="AG101" s="69">
        <f>(AE101+AF101)*10%</f>
        <v>834.52415625000003</v>
      </c>
      <c r="AH101" s="69">
        <f t="shared" si="227"/>
        <v>221.21250000000001</v>
      </c>
      <c r="AI101" s="69">
        <f>AH101+AG101+AF101+AE101</f>
        <v>9400.9782187500005</v>
      </c>
      <c r="AJ101" s="106"/>
      <c r="AK101" s="71">
        <f t="shared" ref="AK101:AK127" si="289">N101/16*AJ101*40%</f>
        <v>0</v>
      </c>
      <c r="AL101" s="106"/>
      <c r="AM101" s="71">
        <f>N101/16*AL101*50%</f>
        <v>0</v>
      </c>
      <c r="AN101" s="71"/>
      <c r="AO101" s="71">
        <f>AK101+AM101</f>
        <v>0</v>
      </c>
      <c r="AP101" s="106"/>
      <c r="AQ101" s="71">
        <f>N101/16*AP101*50%</f>
        <v>0</v>
      </c>
      <c r="AR101" s="71"/>
      <c r="AS101" s="71">
        <f>N101/16*AR101*40%</f>
        <v>0</v>
      </c>
      <c r="AT101" s="70">
        <f>AP101+AR101</f>
        <v>0</v>
      </c>
      <c r="AU101" s="71">
        <f>AQ101+AS101</f>
        <v>0</v>
      </c>
      <c r="AV101" s="70"/>
      <c r="AW101" s="71">
        <f>AO101+AU101</f>
        <v>0</v>
      </c>
      <c r="AX101" s="107"/>
      <c r="AY101" s="107"/>
      <c r="AZ101" s="124"/>
      <c r="BA101" s="107"/>
      <c r="BB101" s="71">
        <f>SUM(N101*AY101)*50%+(N101*AZ101)*60%+(N101*BA101)*60%</f>
        <v>0</v>
      </c>
      <c r="BC101" s="67"/>
      <c r="BD101" s="67"/>
      <c r="BE101" s="67"/>
      <c r="BF101" s="69">
        <f t="shared" ref="BF101:BF116" si="290">SUM(N101*BC101*20%)+(N101*BD101)*30%</f>
        <v>0</v>
      </c>
      <c r="BG101" s="69">
        <f>V101+W101+X101</f>
        <v>1</v>
      </c>
      <c r="BH101" s="69">
        <f>(AE101+AF101)*30%</f>
        <v>2503.5724687499996</v>
      </c>
      <c r="BI101" s="69"/>
      <c r="BJ101" s="69">
        <f>(O101/18*BI101)*30%</f>
        <v>0</v>
      </c>
      <c r="BK101" s="69"/>
      <c r="BL101" s="69"/>
      <c r="BM101" s="69"/>
      <c r="BN101" s="69"/>
      <c r="BO101" s="69"/>
      <c r="BP101" s="72">
        <f t="shared" si="271"/>
        <v>0</v>
      </c>
      <c r="BQ101" s="69">
        <f>AW101+BB101+BF101+BH101+BJ101+BL101+BP101</f>
        <v>2503.5724687499996</v>
      </c>
      <c r="BR101" s="69">
        <f>AE101+AG101+AH101+BF101+BP101</f>
        <v>6619.2310312499994</v>
      </c>
      <c r="BS101" s="69">
        <f>AW101+BB101+BH101+BJ101</f>
        <v>2503.5724687499996</v>
      </c>
      <c r="BT101" s="69">
        <f>AF101+BL101</f>
        <v>2781.7471875000001</v>
      </c>
      <c r="BU101" s="69">
        <f>SUM(AI101+BQ101)</f>
        <v>11904.550687499999</v>
      </c>
      <c r="BV101" s="73">
        <f>BU101*12</f>
        <v>142854.60824999999</v>
      </c>
      <c r="BW101" s="54"/>
      <c r="BY101" s="108"/>
    </row>
    <row r="102" spans="1:77" s="74" customFormat="1" ht="14.25" customHeight="1" x14ac:dyDescent="0.3">
      <c r="A102" s="101">
        <v>2</v>
      </c>
      <c r="B102" s="104" t="s">
        <v>207</v>
      </c>
      <c r="C102" s="120" t="s">
        <v>269</v>
      </c>
      <c r="D102" s="125" t="s">
        <v>61</v>
      </c>
      <c r="E102" s="119" t="s">
        <v>319</v>
      </c>
      <c r="F102" s="122"/>
      <c r="G102" s="123"/>
      <c r="H102" s="123"/>
      <c r="I102" s="122"/>
      <c r="J102" s="67" t="s">
        <v>65</v>
      </c>
      <c r="K102" s="67" t="s">
        <v>62</v>
      </c>
      <c r="L102" s="105">
        <v>5</v>
      </c>
      <c r="M102" s="67">
        <v>4.2699999999999996</v>
      </c>
      <c r="N102" s="68">
        <v>17697</v>
      </c>
      <c r="O102" s="69">
        <f t="shared" ref="O102" si="291">N102*M102</f>
        <v>75566.189999999988</v>
      </c>
      <c r="P102" s="67"/>
      <c r="Q102" s="67"/>
      <c r="R102" s="67"/>
      <c r="S102" s="67"/>
      <c r="T102" s="67">
        <v>1</v>
      </c>
      <c r="U102" s="67"/>
      <c r="V102" s="67">
        <f t="shared" si="279"/>
        <v>0</v>
      </c>
      <c r="W102" s="67">
        <f t="shared" si="280"/>
        <v>1</v>
      </c>
      <c r="X102" s="67">
        <f t="shared" si="281"/>
        <v>0</v>
      </c>
      <c r="Y102" s="69">
        <f t="shared" si="282"/>
        <v>0</v>
      </c>
      <c r="Z102" s="69">
        <f t="shared" si="283"/>
        <v>0</v>
      </c>
      <c r="AA102" s="69">
        <f t="shared" si="284"/>
        <v>0</v>
      </c>
      <c r="AB102" s="69">
        <f t="shared" si="285"/>
        <v>0</v>
      </c>
      <c r="AC102" s="69">
        <f t="shared" si="286"/>
        <v>4722.8868749999992</v>
      </c>
      <c r="AD102" s="69">
        <f t="shared" si="287"/>
        <v>0</v>
      </c>
      <c r="AE102" s="69">
        <f t="shared" si="288"/>
        <v>4722.8868749999992</v>
      </c>
      <c r="AF102" s="69">
        <f t="shared" ref="AF102" si="292">AE102*50%</f>
        <v>2361.4434374999996</v>
      </c>
      <c r="AG102" s="69"/>
      <c r="AH102" s="69">
        <f t="shared" si="227"/>
        <v>221.21250000000001</v>
      </c>
      <c r="AI102" s="69">
        <f t="shared" ref="AI102" si="293">AH102+AG102+AF102+AE102</f>
        <v>7305.5428124999989</v>
      </c>
      <c r="AJ102" s="106"/>
      <c r="AK102" s="71">
        <f t="shared" si="289"/>
        <v>0</v>
      </c>
      <c r="AL102" s="106"/>
      <c r="AM102" s="71">
        <f>N102/16*AL102*50%</f>
        <v>0</v>
      </c>
      <c r="AN102" s="71"/>
      <c r="AO102" s="71">
        <f t="shared" ref="AO102" si="294">AK102+AM102</f>
        <v>0</v>
      </c>
      <c r="AP102" s="106"/>
      <c r="AQ102" s="71">
        <f>N102/16*AP102*50%</f>
        <v>0</v>
      </c>
      <c r="AR102" s="71"/>
      <c r="AS102" s="71">
        <f>N102/16*AR102*40%</f>
        <v>0</v>
      </c>
      <c r="AT102" s="70">
        <f t="shared" ref="AT102" si="295">AP102+AR102</f>
        <v>0</v>
      </c>
      <c r="AU102" s="71">
        <f t="shared" ref="AU102" si="296">AQ102+AS102</f>
        <v>0</v>
      </c>
      <c r="AV102" s="70">
        <f t="shared" ref="AV102" si="297">AN102+AT102</f>
        <v>0</v>
      </c>
      <c r="AW102" s="71">
        <f t="shared" ref="AW102" si="298">AO102+AU102</f>
        <v>0</v>
      </c>
      <c r="AX102" s="107"/>
      <c r="AY102" s="107"/>
      <c r="AZ102" s="124"/>
      <c r="BA102" s="107"/>
      <c r="BB102" s="71">
        <f>SUM(N102*AY102)*50%+(N102*AZ102)*60%+(N102*BA102)*60%</f>
        <v>0</v>
      </c>
      <c r="BC102" s="67"/>
      <c r="BD102" s="67"/>
      <c r="BE102" s="67"/>
      <c r="BF102" s="69">
        <f t="shared" si="290"/>
        <v>0</v>
      </c>
      <c r="BG102" s="69">
        <f t="shared" ref="BG102" si="299">V102+W102+X102</f>
        <v>1</v>
      </c>
      <c r="BH102" s="69">
        <f t="shared" ref="BH102" si="300">(AE102+AF102)*30%</f>
        <v>2125.2990937499994</v>
      </c>
      <c r="BI102" s="69"/>
      <c r="BJ102" s="69">
        <f>(O102/18*BI102)*30%</f>
        <v>0</v>
      </c>
      <c r="BK102" s="69"/>
      <c r="BL102" s="69"/>
      <c r="BM102" s="69"/>
      <c r="BN102" s="69"/>
      <c r="BO102" s="69"/>
      <c r="BP102" s="72">
        <f t="shared" si="271"/>
        <v>0</v>
      </c>
      <c r="BQ102" s="69">
        <f t="shared" ref="BQ102" si="301">AW102+BB102+BF102+BH102+BJ102+BL102+BP102</f>
        <v>2125.2990937499994</v>
      </c>
      <c r="BR102" s="69">
        <f t="shared" ref="BR102" si="302">AE102+AG102+AH102+BF102+BP102</f>
        <v>4944.0993749999989</v>
      </c>
      <c r="BS102" s="69">
        <f t="shared" ref="BS102" si="303">AW102+BB102+BH102+BJ102</f>
        <v>2125.2990937499994</v>
      </c>
      <c r="BT102" s="69">
        <f t="shared" ref="BT102" si="304">AF102+BL102</f>
        <v>2361.4434374999996</v>
      </c>
      <c r="BU102" s="69">
        <f t="shared" ref="BU102" si="305">SUM(AI102+BQ102)</f>
        <v>9430.8419062499979</v>
      </c>
      <c r="BV102" s="73">
        <f t="shared" ref="BV102" si="306">BU102*12</f>
        <v>113170.10287499998</v>
      </c>
      <c r="BW102" s="54"/>
      <c r="BY102" s="108"/>
    </row>
    <row r="103" spans="1:77" s="55" customFormat="1" ht="14.25" customHeight="1" x14ac:dyDescent="0.3">
      <c r="A103" s="101">
        <v>3</v>
      </c>
      <c r="B103" s="81" t="s">
        <v>336</v>
      </c>
      <c r="C103" s="141" t="s">
        <v>422</v>
      </c>
      <c r="D103" s="125" t="s">
        <v>61</v>
      </c>
      <c r="E103" s="102" t="s">
        <v>487</v>
      </c>
      <c r="F103" s="75">
        <v>15</v>
      </c>
      <c r="G103" s="76">
        <v>42875</v>
      </c>
      <c r="H103" s="144" t="s">
        <v>254</v>
      </c>
      <c r="I103" s="81" t="s">
        <v>63</v>
      </c>
      <c r="J103" s="46">
        <v>2</v>
      </c>
      <c r="K103" s="46" t="s">
        <v>68</v>
      </c>
      <c r="L103" s="77">
        <v>10.11</v>
      </c>
      <c r="M103" s="46">
        <v>4.8099999999999996</v>
      </c>
      <c r="N103" s="68">
        <v>17697</v>
      </c>
      <c r="O103" s="69">
        <f>N103*M103</f>
        <v>85122.569999999992</v>
      </c>
      <c r="P103" s="46"/>
      <c r="Q103" s="46"/>
      <c r="R103" s="46"/>
      <c r="S103" s="46"/>
      <c r="T103" s="46">
        <v>2</v>
      </c>
      <c r="U103" s="46"/>
      <c r="V103" s="67">
        <f>SUM(P103+S103)</f>
        <v>0</v>
      </c>
      <c r="W103" s="67">
        <f>SUM(Q103+T103)</f>
        <v>2</v>
      </c>
      <c r="X103" s="67">
        <f>SUM(R103+U103)</f>
        <v>0</v>
      </c>
      <c r="Y103" s="69">
        <f t="shared" si="282"/>
        <v>0</v>
      </c>
      <c r="Z103" s="69">
        <f t="shared" si="283"/>
        <v>0</v>
      </c>
      <c r="AA103" s="69">
        <f t="shared" si="284"/>
        <v>0</v>
      </c>
      <c r="AB103" s="69">
        <f t="shared" si="285"/>
        <v>0</v>
      </c>
      <c r="AC103" s="69">
        <f t="shared" si="286"/>
        <v>10640.321249999999</v>
      </c>
      <c r="AD103" s="69">
        <f t="shared" si="287"/>
        <v>0</v>
      </c>
      <c r="AE103" s="69">
        <f>SUM(Y103:AD103)</f>
        <v>10640.321249999999</v>
      </c>
      <c r="AF103" s="69">
        <f>AE103*50%</f>
        <v>5320.1606249999995</v>
      </c>
      <c r="AG103" s="69"/>
      <c r="AH103" s="69">
        <f t="shared" si="227"/>
        <v>442.42500000000001</v>
      </c>
      <c r="AI103" s="69">
        <f>AH103+AG103+AF103+AE103</f>
        <v>16402.906875000001</v>
      </c>
      <c r="AJ103" s="78"/>
      <c r="AK103" s="71">
        <f t="shared" si="289"/>
        <v>0</v>
      </c>
      <c r="AL103" s="78"/>
      <c r="AM103" s="71">
        <f>N103/16*AL103*50%</f>
        <v>0</v>
      </c>
      <c r="AN103" s="71"/>
      <c r="AO103" s="71">
        <f>AK103+AM103</f>
        <v>0</v>
      </c>
      <c r="AP103" s="78"/>
      <c r="AQ103" s="71">
        <f>N103/16*AP103*50%</f>
        <v>0</v>
      </c>
      <c r="AR103" s="78"/>
      <c r="AS103" s="71">
        <f>N103/16*AR103*40%</f>
        <v>0</v>
      </c>
      <c r="AT103" s="70">
        <f>AP103+AR103</f>
        <v>0</v>
      </c>
      <c r="AU103" s="71">
        <f>AQ103+AS103</f>
        <v>0</v>
      </c>
      <c r="AV103" s="70">
        <f>AN103+AT103</f>
        <v>0</v>
      </c>
      <c r="AW103" s="71">
        <f>AO103+AU103</f>
        <v>0</v>
      </c>
      <c r="AX103" s="79"/>
      <c r="AY103" s="80"/>
      <c r="AZ103" s="80"/>
      <c r="BA103" s="80"/>
      <c r="BB103" s="71">
        <f>SUM(N103*AY103)*50%+(N103*AZ103)*60%+(N103*BA103)*60%</f>
        <v>0</v>
      </c>
      <c r="BC103" s="46"/>
      <c r="BD103" s="46"/>
      <c r="BE103" s="46"/>
      <c r="BF103" s="69">
        <f t="shared" si="290"/>
        <v>0</v>
      </c>
      <c r="BG103" s="69">
        <f>V103+W103+X103</f>
        <v>2</v>
      </c>
      <c r="BH103" s="69">
        <f>(AE103+AF103)*30%</f>
        <v>4788.1445624999988</v>
      </c>
      <c r="BI103" s="72"/>
      <c r="BJ103" s="72"/>
      <c r="BK103" s="69"/>
      <c r="BL103" s="69"/>
      <c r="BM103" s="69"/>
      <c r="BN103" s="69"/>
      <c r="BO103" s="72"/>
      <c r="BP103" s="72">
        <f t="shared" si="271"/>
        <v>0</v>
      </c>
      <c r="BQ103" s="69">
        <f>AW103+BB103+BF103+BH103+BJ103+BL103+BP103</f>
        <v>4788.1445624999988</v>
      </c>
      <c r="BR103" s="69">
        <f>AE103+AG103+AH103+BF103+BP103</f>
        <v>11082.746249999998</v>
      </c>
      <c r="BS103" s="69">
        <f>AW103+BB103+BH103+BJ103</f>
        <v>4788.1445624999988</v>
      </c>
      <c r="BT103" s="69">
        <f>AF103+BL103</f>
        <v>5320.1606249999995</v>
      </c>
      <c r="BU103" s="69">
        <f>SUM(AI103+BQ103)</f>
        <v>21191.051437499998</v>
      </c>
      <c r="BV103" s="73">
        <f>BU103*12</f>
        <v>254292.61724999998</v>
      </c>
      <c r="BW103" s="54"/>
    </row>
    <row r="104" spans="1:77" s="74" customFormat="1" ht="14.25" customHeight="1" x14ac:dyDescent="0.3">
      <c r="A104" s="101">
        <v>4</v>
      </c>
      <c r="B104" s="104" t="s">
        <v>148</v>
      </c>
      <c r="C104" s="104" t="s">
        <v>382</v>
      </c>
      <c r="D104" s="67" t="s">
        <v>61</v>
      </c>
      <c r="E104" s="119" t="s">
        <v>150</v>
      </c>
      <c r="F104" s="120">
        <v>70</v>
      </c>
      <c r="G104" s="121">
        <v>42905</v>
      </c>
      <c r="H104" s="121">
        <v>44731</v>
      </c>
      <c r="I104" s="120" t="s">
        <v>167</v>
      </c>
      <c r="J104" s="67" t="s">
        <v>58</v>
      </c>
      <c r="K104" s="67" t="s">
        <v>64</v>
      </c>
      <c r="L104" s="105">
        <v>28.11</v>
      </c>
      <c r="M104" s="67">
        <v>5.41</v>
      </c>
      <c r="N104" s="68">
        <v>17697</v>
      </c>
      <c r="O104" s="69">
        <f t="shared" ref="O104" si="307">N104*M104</f>
        <v>95740.77</v>
      </c>
      <c r="P104" s="67"/>
      <c r="Q104" s="67">
        <v>1</v>
      </c>
      <c r="R104" s="67"/>
      <c r="S104" s="67"/>
      <c r="T104" s="67">
        <v>1</v>
      </c>
      <c r="U104" s="67"/>
      <c r="V104" s="67">
        <f t="shared" ref="V104" si="308">SUM(P104+S104)</f>
        <v>0</v>
      </c>
      <c r="W104" s="67">
        <f t="shared" ref="W104" si="309">SUM(Q104+T104)</f>
        <v>2</v>
      </c>
      <c r="X104" s="67">
        <f t="shared" ref="X104" si="310">SUM(R104+U104)</f>
        <v>0</v>
      </c>
      <c r="Y104" s="69">
        <f t="shared" si="282"/>
        <v>0</v>
      </c>
      <c r="Z104" s="69">
        <f t="shared" si="283"/>
        <v>5983.7981250000003</v>
      </c>
      <c r="AA104" s="69">
        <f t="shared" si="284"/>
        <v>0</v>
      </c>
      <c r="AB104" s="69">
        <f t="shared" si="285"/>
        <v>0</v>
      </c>
      <c r="AC104" s="69">
        <f t="shared" si="286"/>
        <v>5983.7981250000003</v>
      </c>
      <c r="AD104" s="69">
        <f t="shared" si="287"/>
        <v>0</v>
      </c>
      <c r="AE104" s="69">
        <f t="shared" ref="AE104" si="311">SUM(Y104:AD104)</f>
        <v>11967.596250000001</v>
      </c>
      <c r="AF104" s="69">
        <f t="shared" ref="AF104" si="312">AE104*50%</f>
        <v>5983.7981250000003</v>
      </c>
      <c r="AG104" s="69">
        <f t="shared" ref="AG104" si="313">(AE104+AF104)*10%</f>
        <v>1795.1394375</v>
      </c>
      <c r="AH104" s="69">
        <f t="shared" si="227"/>
        <v>221.21250000000001</v>
      </c>
      <c r="AI104" s="69">
        <f t="shared" ref="AI104" si="314">AH104+AG104+AF104+AE104</f>
        <v>19967.746312499999</v>
      </c>
      <c r="AJ104" s="70"/>
      <c r="AK104" s="71">
        <f t="shared" si="289"/>
        <v>0</v>
      </c>
      <c r="AL104" s="70"/>
      <c r="AM104" s="71">
        <f>N104/18*AL104*50%</f>
        <v>0</v>
      </c>
      <c r="AN104" s="71">
        <f t="shared" ref="AN104" si="315">AJ104+AL104</f>
        <v>0</v>
      </c>
      <c r="AO104" s="71">
        <f t="shared" ref="AO104" si="316">AK104+AM104</f>
        <v>0</v>
      </c>
      <c r="AP104" s="70"/>
      <c r="AQ104" s="71">
        <f>N104/18*AP104*50%</f>
        <v>0</v>
      </c>
      <c r="AR104" s="70"/>
      <c r="AS104" s="71">
        <f>N104/18*AR104*40%</f>
        <v>0</v>
      </c>
      <c r="AT104" s="70">
        <f t="shared" ref="AT104" si="317">AP104+AR104</f>
        <v>0</v>
      </c>
      <c r="AU104" s="71">
        <f t="shared" ref="AU104" si="318">AQ104+AS104</f>
        <v>0</v>
      </c>
      <c r="AV104" s="70">
        <f t="shared" ref="AV104" si="319">AN104+AT104</f>
        <v>0</v>
      </c>
      <c r="AW104" s="71">
        <f t="shared" ref="AW104" si="320">AO104+AU104</f>
        <v>0</v>
      </c>
      <c r="AX104" s="71"/>
      <c r="AY104" s="174"/>
      <c r="AZ104" s="174"/>
      <c r="BA104" s="174"/>
      <c r="BB104" s="71"/>
      <c r="BC104" s="175"/>
      <c r="BD104" s="67"/>
      <c r="BE104" s="67"/>
      <c r="BF104" s="69">
        <f t="shared" si="290"/>
        <v>0</v>
      </c>
      <c r="BG104" s="69">
        <f t="shared" ref="BG104" si="321">V104+W104+X104</f>
        <v>2</v>
      </c>
      <c r="BH104" s="69">
        <f>(O104/18*BG104)*1.5*30%</f>
        <v>4787.0385000000006</v>
      </c>
      <c r="BI104" s="69"/>
      <c r="BJ104" s="69">
        <f t="shared" ref="BJ104:BJ109" si="322">(O104/18*BI104)*30%</f>
        <v>0</v>
      </c>
      <c r="BK104" s="69"/>
      <c r="BL104" s="69"/>
      <c r="BM104" s="69"/>
      <c r="BN104" s="69"/>
      <c r="BO104" s="69"/>
      <c r="BP104" s="72">
        <f t="shared" si="271"/>
        <v>0</v>
      </c>
      <c r="BQ104" s="69">
        <f t="shared" ref="BQ104" si="323">AW104+BB104+BF104+BH104+BJ104+BL104+BP104</f>
        <v>4787.0385000000006</v>
      </c>
      <c r="BR104" s="69">
        <f t="shared" ref="BR104" si="324">AE104+AG104+AH104+BF104+BP104</f>
        <v>13983.9481875</v>
      </c>
      <c r="BS104" s="69">
        <f t="shared" ref="BS104" si="325">AW104+BB104+BH104+BJ104</f>
        <v>4787.0385000000006</v>
      </c>
      <c r="BT104" s="69">
        <f t="shared" ref="BT104" si="326">AF104+BL104</f>
        <v>5983.7981250000003</v>
      </c>
      <c r="BU104" s="69">
        <f t="shared" ref="BU104" si="327">SUM(AI104+BQ104)</f>
        <v>24754.784812500002</v>
      </c>
      <c r="BV104" s="73">
        <f t="shared" ref="BV104" si="328">BU104*12</f>
        <v>297057.41775000002</v>
      </c>
      <c r="BW104" s="54"/>
    </row>
    <row r="105" spans="1:77" s="74" customFormat="1" ht="14.25" customHeight="1" x14ac:dyDescent="0.3">
      <c r="A105" s="101">
        <v>5</v>
      </c>
      <c r="B105" s="104" t="s">
        <v>148</v>
      </c>
      <c r="C105" s="104" t="s">
        <v>406</v>
      </c>
      <c r="D105" s="67" t="s">
        <v>61</v>
      </c>
      <c r="E105" s="119" t="s">
        <v>150</v>
      </c>
      <c r="F105" s="120">
        <v>70</v>
      </c>
      <c r="G105" s="121">
        <v>42905</v>
      </c>
      <c r="H105" s="121">
        <v>44731</v>
      </c>
      <c r="I105" s="120" t="s">
        <v>167</v>
      </c>
      <c r="J105" s="67" t="s">
        <v>58</v>
      </c>
      <c r="K105" s="67" t="s">
        <v>64</v>
      </c>
      <c r="L105" s="105">
        <v>28.11</v>
      </c>
      <c r="M105" s="67">
        <v>5.41</v>
      </c>
      <c r="N105" s="68">
        <v>17697</v>
      </c>
      <c r="O105" s="69">
        <f t="shared" ref="O105" si="329">N105*M105</f>
        <v>95740.77</v>
      </c>
      <c r="P105" s="67"/>
      <c r="Q105" s="67"/>
      <c r="R105" s="67">
        <v>1</v>
      </c>
      <c r="S105" s="67"/>
      <c r="T105" s="67"/>
      <c r="U105" s="67"/>
      <c r="V105" s="67">
        <f t="shared" ref="V105" si="330">SUM(P105+S105)</f>
        <v>0</v>
      </c>
      <c r="W105" s="67">
        <f t="shared" ref="W105" si="331">SUM(Q105+T105)</f>
        <v>0</v>
      </c>
      <c r="X105" s="67">
        <f t="shared" ref="X105" si="332">SUM(R105+U105)</f>
        <v>1</v>
      </c>
      <c r="Y105" s="69">
        <f t="shared" si="282"/>
        <v>0</v>
      </c>
      <c r="Z105" s="69">
        <f t="shared" si="283"/>
        <v>0</v>
      </c>
      <c r="AA105" s="69">
        <f t="shared" si="284"/>
        <v>5983.7981250000003</v>
      </c>
      <c r="AB105" s="69">
        <f t="shared" si="285"/>
        <v>0</v>
      </c>
      <c r="AC105" s="69">
        <f t="shared" si="286"/>
        <v>0</v>
      </c>
      <c r="AD105" s="69">
        <f t="shared" si="287"/>
        <v>0</v>
      </c>
      <c r="AE105" s="69">
        <f t="shared" ref="AE105" si="333">SUM(Y105:AD105)</f>
        <v>5983.7981250000003</v>
      </c>
      <c r="AF105" s="69">
        <f t="shared" ref="AF105" si="334">AE105*50%</f>
        <v>2991.8990625000001</v>
      </c>
      <c r="AG105" s="69">
        <f t="shared" ref="AG105" si="335">(AE105+AF105)*10%</f>
        <v>897.56971874999999</v>
      </c>
      <c r="AH105" s="69">
        <f t="shared" si="227"/>
        <v>0</v>
      </c>
      <c r="AI105" s="69">
        <f t="shared" ref="AI105" si="336">AH105+AG105+AF105+AE105</f>
        <v>9873.2669062500008</v>
      </c>
      <c r="AJ105" s="70"/>
      <c r="AK105" s="71">
        <f t="shared" si="289"/>
        <v>0</v>
      </c>
      <c r="AL105" s="70"/>
      <c r="AM105" s="71">
        <f>N105/18*AL105*50%</f>
        <v>0</v>
      </c>
      <c r="AN105" s="71">
        <f t="shared" ref="AN105" si="337">AJ105+AL105</f>
        <v>0</v>
      </c>
      <c r="AO105" s="71">
        <f t="shared" ref="AO105" si="338">AK105+AM105</f>
        <v>0</v>
      </c>
      <c r="AP105" s="70"/>
      <c r="AQ105" s="71">
        <f>N105/18*AP105*50%</f>
        <v>0</v>
      </c>
      <c r="AR105" s="70"/>
      <c r="AS105" s="71">
        <f>N105/18*AR105*40%</f>
        <v>0</v>
      </c>
      <c r="AT105" s="70">
        <f t="shared" ref="AT105" si="339">AP105+AR105</f>
        <v>0</v>
      </c>
      <c r="AU105" s="71">
        <f t="shared" ref="AU105" si="340">AQ105+AS105</f>
        <v>0</v>
      </c>
      <c r="AV105" s="70">
        <f t="shared" ref="AV105" si="341">AN105+AT105</f>
        <v>0</v>
      </c>
      <c r="AW105" s="71">
        <f t="shared" ref="AW105" si="342">AO105+AU105</f>
        <v>0</v>
      </c>
      <c r="AX105" s="71"/>
      <c r="AY105" s="174"/>
      <c r="AZ105" s="174"/>
      <c r="BA105" s="174"/>
      <c r="BB105" s="71"/>
      <c r="BC105" s="175"/>
      <c r="BD105" s="67"/>
      <c r="BE105" s="67"/>
      <c r="BF105" s="69">
        <f t="shared" si="290"/>
        <v>0</v>
      </c>
      <c r="BG105" s="69">
        <f t="shared" ref="BG105" si="343">V105+W105+X105</f>
        <v>1</v>
      </c>
      <c r="BH105" s="69">
        <f>(O105/18*BG105)*1.5*30%</f>
        <v>2393.5192500000003</v>
      </c>
      <c r="BI105" s="69"/>
      <c r="BJ105" s="69">
        <f t="shared" si="322"/>
        <v>0</v>
      </c>
      <c r="BK105" s="69"/>
      <c r="BL105" s="69"/>
      <c r="BM105" s="69"/>
      <c r="BN105" s="69"/>
      <c r="BO105" s="69"/>
      <c r="BP105" s="72">
        <f t="shared" si="271"/>
        <v>0</v>
      </c>
      <c r="BQ105" s="69">
        <f t="shared" ref="BQ105" si="344">AW105+BB105+BF105+BH105+BJ105+BL105+BP105</f>
        <v>2393.5192500000003</v>
      </c>
      <c r="BR105" s="69">
        <f t="shared" ref="BR105" si="345">AE105+AG105+AH105+BF105+BP105</f>
        <v>6881.3678437500002</v>
      </c>
      <c r="BS105" s="69">
        <f t="shared" ref="BS105" si="346">AW105+BB105+BH105+BJ105</f>
        <v>2393.5192500000003</v>
      </c>
      <c r="BT105" s="69">
        <f t="shared" ref="BT105" si="347">AF105+BL105</f>
        <v>2991.8990625000001</v>
      </c>
      <c r="BU105" s="69">
        <f t="shared" ref="BU105" si="348">SUM(AI105+BQ105)</f>
        <v>12266.78615625</v>
      </c>
      <c r="BV105" s="73">
        <f t="shared" ref="BV105" si="349">BU105*12</f>
        <v>147201.43387499999</v>
      </c>
      <c r="BW105" s="54"/>
    </row>
    <row r="106" spans="1:77" s="74" customFormat="1" ht="14.25" customHeight="1" x14ac:dyDescent="0.3">
      <c r="A106" s="101">
        <v>6</v>
      </c>
      <c r="B106" s="104" t="s">
        <v>148</v>
      </c>
      <c r="C106" s="104" t="s">
        <v>408</v>
      </c>
      <c r="D106" s="67" t="s">
        <v>61</v>
      </c>
      <c r="E106" s="119" t="s">
        <v>150</v>
      </c>
      <c r="F106" s="120">
        <v>70</v>
      </c>
      <c r="G106" s="121">
        <v>42905</v>
      </c>
      <c r="H106" s="121">
        <v>44731</v>
      </c>
      <c r="I106" s="120" t="s">
        <v>167</v>
      </c>
      <c r="J106" s="67" t="s">
        <v>58</v>
      </c>
      <c r="K106" s="67" t="s">
        <v>64</v>
      </c>
      <c r="L106" s="105">
        <v>28.11</v>
      </c>
      <c r="M106" s="67">
        <v>5.41</v>
      </c>
      <c r="N106" s="68">
        <v>17697</v>
      </c>
      <c r="O106" s="69">
        <f t="shared" ref="O106:O107" si="350">N106*M106</f>
        <v>95740.77</v>
      </c>
      <c r="P106" s="67"/>
      <c r="Q106" s="67"/>
      <c r="R106" s="67"/>
      <c r="S106" s="67"/>
      <c r="T106" s="67">
        <v>2</v>
      </c>
      <c r="U106" s="67"/>
      <c r="V106" s="67">
        <f t="shared" ref="V106" si="351">SUM(P106+S106)</f>
        <v>0</v>
      </c>
      <c r="W106" s="67">
        <f t="shared" ref="W106" si="352">SUM(Q106+T106)</f>
        <v>2</v>
      </c>
      <c r="X106" s="67">
        <f t="shared" ref="X106" si="353">SUM(R106+U106)</f>
        <v>0</v>
      </c>
      <c r="Y106" s="69">
        <f t="shared" si="282"/>
        <v>0</v>
      </c>
      <c r="Z106" s="69">
        <f t="shared" si="283"/>
        <v>0</v>
      </c>
      <c r="AA106" s="69">
        <f t="shared" si="284"/>
        <v>0</v>
      </c>
      <c r="AB106" s="69">
        <f t="shared" si="285"/>
        <v>0</v>
      </c>
      <c r="AC106" s="69">
        <f t="shared" si="286"/>
        <v>11967.596250000001</v>
      </c>
      <c r="AD106" s="69">
        <f t="shared" si="287"/>
        <v>0</v>
      </c>
      <c r="AE106" s="69">
        <f t="shared" ref="AE106:AE107" si="354">SUM(Y106:AD106)</f>
        <v>11967.596250000001</v>
      </c>
      <c r="AF106" s="69">
        <f t="shared" ref="AF106:AF107" si="355">AE106*50%</f>
        <v>5983.7981250000003</v>
      </c>
      <c r="AG106" s="69">
        <f t="shared" ref="AG106:AG107" si="356">(AE106+AF106)*10%</f>
        <v>1795.1394375</v>
      </c>
      <c r="AH106" s="69">
        <f t="shared" si="227"/>
        <v>442.42500000000001</v>
      </c>
      <c r="AI106" s="69">
        <f t="shared" ref="AI106:AI107" si="357">AH106+AG106+AF106+AE106</f>
        <v>20188.958812500001</v>
      </c>
      <c r="AJ106" s="70"/>
      <c r="AK106" s="71">
        <f t="shared" si="289"/>
        <v>0</v>
      </c>
      <c r="AL106" s="70"/>
      <c r="AM106" s="71">
        <f>N106/18*AL106*50%</f>
        <v>0</v>
      </c>
      <c r="AN106" s="71">
        <f t="shared" ref="AN106:AN107" si="358">AJ106+AL106</f>
        <v>0</v>
      </c>
      <c r="AO106" s="71">
        <f t="shared" ref="AO106:AO107" si="359">AK106+AM106</f>
        <v>0</v>
      </c>
      <c r="AP106" s="70"/>
      <c r="AQ106" s="71">
        <f>N106/18*AP106*50%</f>
        <v>0</v>
      </c>
      <c r="AR106" s="70"/>
      <c r="AS106" s="71">
        <f>N106/18*AR106*40%</f>
        <v>0</v>
      </c>
      <c r="AT106" s="70">
        <f t="shared" ref="AT106:AT107" si="360">AP106+AR106</f>
        <v>0</v>
      </c>
      <c r="AU106" s="71">
        <f t="shared" ref="AU106:AU107" si="361">AQ106+AS106</f>
        <v>0</v>
      </c>
      <c r="AV106" s="70">
        <f t="shared" ref="AV106:AV107" si="362">AN106+AT106</f>
        <v>0</v>
      </c>
      <c r="AW106" s="71">
        <f t="shared" ref="AW106:AW107" si="363">AO106+AU106</f>
        <v>0</v>
      </c>
      <c r="AX106" s="71"/>
      <c r="AY106" s="174"/>
      <c r="AZ106" s="174"/>
      <c r="BA106" s="174"/>
      <c r="BB106" s="71"/>
      <c r="BC106" s="175"/>
      <c r="BD106" s="67"/>
      <c r="BE106" s="67"/>
      <c r="BF106" s="69">
        <f t="shared" si="290"/>
        <v>0</v>
      </c>
      <c r="BG106" s="69">
        <f t="shared" ref="BG106:BG122" si="364">V106+W106+X106</f>
        <v>2</v>
      </c>
      <c r="BH106" s="69">
        <f>(O106/18*BG106)*1.5*30%</f>
        <v>4787.0385000000006</v>
      </c>
      <c r="BI106" s="69"/>
      <c r="BJ106" s="69">
        <f t="shared" si="322"/>
        <v>0</v>
      </c>
      <c r="BK106" s="69"/>
      <c r="BL106" s="69"/>
      <c r="BM106" s="69"/>
      <c r="BN106" s="69"/>
      <c r="BO106" s="69"/>
      <c r="BP106" s="72">
        <f t="shared" si="271"/>
        <v>0</v>
      </c>
      <c r="BQ106" s="69">
        <f t="shared" ref="BQ106:BQ107" si="365">AW106+BB106+BF106+BH106+BJ106+BL106+BP106</f>
        <v>4787.0385000000006</v>
      </c>
      <c r="BR106" s="69">
        <f t="shared" ref="BR106:BR107" si="366">AE106+AG106+AH106+BF106+BP106</f>
        <v>14205.1606875</v>
      </c>
      <c r="BS106" s="69">
        <f t="shared" ref="BS106:BS107" si="367">AW106+BB106+BH106+BJ106</f>
        <v>4787.0385000000006</v>
      </c>
      <c r="BT106" s="69">
        <f t="shared" ref="BT106:BT107" si="368">AF106+BL106</f>
        <v>5983.7981250000003</v>
      </c>
      <c r="BU106" s="69">
        <f t="shared" ref="BU106:BU107" si="369">SUM(AI106+BQ106)</f>
        <v>24975.997312500003</v>
      </c>
      <c r="BV106" s="73">
        <f t="shared" ref="BV106:BV107" si="370">BU106*12</f>
        <v>299711.96775000007</v>
      </c>
      <c r="BW106" s="54"/>
    </row>
    <row r="107" spans="1:77" s="55" customFormat="1" ht="14.25" customHeight="1" x14ac:dyDescent="0.3">
      <c r="A107" s="101">
        <v>7</v>
      </c>
      <c r="B107" s="102" t="s">
        <v>214</v>
      </c>
      <c r="C107" s="81" t="s">
        <v>420</v>
      </c>
      <c r="D107" s="46" t="s">
        <v>61</v>
      </c>
      <c r="E107" s="102" t="s">
        <v>153</v>
      </c>
      <c r="F107" s="75">
        <v>112</v>
      </c>
      <c r="G107" s="76">
        <v>44071</v>
      </c>
      <c r="H107" s="76">
        <v>45897</v>
      </c>
      <c r="I107" s="75" t="s">
        <v>170</v>
      </c>
      <c r="J107" s="46" t="s">
        <v>348</v>
      </c>
      <c r="K107" s="46" t="s">
        <v>72</v>
      </c>
      <c r="L107" s="77">
        <v>38</v>
      </c>
      <c r="M107" s="46">
        <v>5.2</v>
      </c>
      <c r="N107" s="68">
        <v>17697</v>
      </c>
      <c r="O107" s="69">
        <f t="shared" si="350"/>
        <v>92024.400000000009</v>
      </c>
      <c r="P107" s="46"/>
      <c r="Q107" s="46"/>
      <c r="R107" s="46"/>
      <c r="S107" s="46">
        <v>1</v>
      </c>
      <c r="T107" s="46"/>
      <c r="U107" s="46"/>
      <c r="V107" s="67">
        <f t="shared" ref="V107" si="371">SUM(P107+S107)</f>
        <v>1</v>
      </c>
      <c r="W107" s="67">
        <f t="shared" ref="W107" si="372">SUM(Q107+T107)</f>
        <v>0</v>
      </c>
      <c r="X107" s="67">
        <f t="shared" ref="X107" si="373">SUM(R107+U107)</f>
        <v>0</v>
      </c>
      <c r="Y107" s="69">
        <f t="shared" si="282"/>
        <v>0</v>
      </c>
      <c r="Z107" s="69">
        <f t="shared" si="283"/>
        <v>0</v>
      </c>
      <c r="AA107" s="69">
        <f t="shared" si="284"/>
        <v>0</v>
      </c>
      <c r="AB107" s="69">
        <f t="shared" si="285"/>
        <v>5751.5250000000005</v>
      </c>
      <c r="AC107" s="69">
        <f t="shared" si="286"/>
        <v>0</v>
      </c>
      <c r="AD107" s="69">
        <f t="shared" si="287"/>
        <v>0</v>
      </c>
      <c r="AE107" s="69">
        <f t="shared" si="354"/>
        <v>5751.5250000000005</v>
      </c>
      <c r="AF107" s="69">
        <f t="shared" si="355"/>
        <v>2875.7625000000003</v>
      </c>
      <c r="AG107" s="69">
        <f t="shared" si="356"/>
        <v>862.7287500000001</v>
      </c>
      <c r="AH107" s="69">
        <f t="shared" si="227"/>
        <v>221.21250000000001</v>
      </c>
      <c r="AI107" s="69">
        <f t="shared" si="357"/>
        <v>9711.228750000002</v>
      </c>
      <c r="AJ107" s="78"/>
      <c r="AK107" s="71">
        <f t="shared" si="289"/>
        <v>0</v>
      </c>
      <c r="AL107" s="78"/>
      <c r="AM107" s="71">
        <f t="shared" ref="AM107:AM114" si="374">N107/16*AL107*50%</f>
        <v>0</v>
      </c>
      <c r="AN107" s="71">
        <f t="shared" si="358"/>
        <v>0</v>
      </c>
      <c r="AO107" s="71">
        <f t="shared" si="359"/>
        <v>0</v>
      </c>
      <c r="AP107" s="78"/>
      <c r="AQ107" s="71">
        <f t="shared" ref="AQ107:AQ114" si="375">N107/16*AP107*50%</f>
        <v>0</v>
      </c>
      <c r="AR107" s="78"/>
      <c r="AS107" s="71">
        <f t="shared" ref="AS107:AS114" si="376">N107/16*AR107*40%</f>
        <v>0</v>
      </c>
      <c r="AT107" s="70">
        <f t="shared" si="360"/>
        <v>0</v>
      </c>
      <c r="AU107" s="71">
        <f t="shared" si="361"/>
        <v>0</v>
      </c>
      <c r="AV107" s="70">
        <f t="shared" si="362"/>
        <v>0</v>
      </c>
      <c r="AW107" s="71">
        <f t="shared" si="363"/>
        <v>0</v>
      </c>
      <c r="AX107" s="79"/>
      <c r="AY107" s="79"/>
      <c r="AZ107" s="79"/>
      <c r="BA107" s="79"/>
      <c r="BB107" s="71"/>
      <c r="BC107" s="46"/>
      <c r="BD107" s="46"/>
      <c r="BE107" s="46"/>
      <c r="BF107" s="69">
        <f t="shared" si="290"/>
        <v>0</v>
      </c>
      <c r="BG107" s="69">
        <f t="shared" si="364"/>
        <v>1</v>
      </c>
      <c r="BH107" s="69">
        <f t="shared" ref="BH107" si="377">(AE107+AF107)*30%</f>
        <v>2588.1862500000002</v>
      </c>
      <c r="BI107" s="72"/>
      <c r="BJ107" s="72">
        <f t="shared" si="322"/>
        <v>0</v>
      </c>
      <c r="BK107" s="69">
        <f t="shared" ref="BK107:BK108" si="378">V107+W107+X107</f>
        <v>1</v>
      </c>
      <c r="BL107" s="69">
        <f>(AE107+AF107)*35%</f>
        <v>3019.5506249999999</v>
      </c>
      <c r="BM107" s="69"/>
      <c r="BN107" s="69"/>
      <c r="BO107" s="72"/>
      <c r="BP107" s="72">
        <f t="shared" si="271"/>
        <v>0</v>
      </c>
      <c r="BQ107" s="69">
        <f t="shared" si="365"/>
        <v>5607.7368750000005</v>
      </c>
      <c r="BR107" s="69">
        <f t="shared" si="366"/>
        <v>6835.4662500000004</v>
      </c>
      <c r="BS107" s="69">
        <f t="shared" si="367"/>
        <v>2588.1862500000002</v>
      </c>
      <c r="BT107" s="69">
        <f t="shared" si="368"/>
        <v>5895.3131250000006</v>
      </c>
      <c r="BU107" s="69">
        <f t="shared" si="369"/>
        <v>15318.965625000003</v>
      </c>
      <c r="BV107" s="73">
        <f t="shared" si="370"/>
        <v>183827.58750000002</v>
      </c>
      <c r="BW107" s="54" t="s">
        <v>231</v>
      </c>
    </row>
    <row r="108" spans="1:77" s="55" customFormat="1" ht="14.25" customHeight="1" x14ac:dyDescent="0.3">
      <c r="A108" s="101">
        <v>8</v>
      </c>
      <c r="B108" s="1" t="s">
        <v>461</v>
      </c>
      <c r="C108" s="81" t="s">
        <v>420</v>
      </c>
      <c r="D108" s="46" t="s">
        <v>61</v>
      </c>
      <c r="E108" s="82" t="s">
        <v>153</v>
      </c>
      <c r="F108" s="75">
        <v>90</v>
      </c>
      <c r="G108" s="76">
        <v>43453</v>
      </c>
      <c r="H108" s="76">
        <v>45279</v>
      </c>
      <c r="I108" s="75" t="s">
        <v>170</v>
      </c>
      <c r="J108" s="46" t="s">
        <v>348</v>
      </c>
      <c r="K108" s="46" t="s">
        <v>72</v>
      </c>
      <c r="L108" s="77">
        <v>17.059999999999999</v>
      </c>
      <c r="M108" s="46">
        <v>5.03</v>
      </c>
      <c r="N108" s="68">
        <v>17697</v>
      </c>
      <c r="O108" s="69">
        <f t="shared" ref="O108:O119" si="379">N108*M108</f>
        <v>89015.91</v>
      </c>
      <c r="P108" s="46"/>
      <c r="Q108" s="46"/>
      <c r="R108" s="46"/>
      <c r="S108" s="46">
        <v>1</v>
      </c>
      <c r="T108" s="46"/>
      <c r="U108" s="46"/>
      <c r="V108" s="67">
        <f t="shared" ref="V108:V111" si="380">SUM(P108+S108)</f>
        <v>1</v>
      </c>
      <c r="W108" s="67">
        <f t="shared" ref="W108:W111" si="381">SUM(Q108+T108)</f>
        <v>0</v>
      </c>
      <c r="X108" s="67">
        <f t="shared" ref="X108:X111" si="382">SUM(R108+U108)</f>
        <v>0</v>
      </c>
      <c r="Y108" s="69">
        <f t="shared" si="282"/>
        <v>0</v>
      </c>
      <c r="Z108" s="69">
        <f t="shared" si="283"/>
        <v>0</v>
      </c>
      <c r="AA108" s="69">
        <f t="shared" si="284"/>
        <v>0</v>
      </c>
      <c r="AB108" s="69">
        <f t="shared" si="285"/>
        <v>5563.4943750000002</v>
      </c>
      <c r="AC108" s="69">
        <f t="shared" si="286"/>
        <v>0</v>
      </c>
      <c r="AD108" s="69">
        <f t="shared" si="287"/>
        <v>0</v>
      </c>
      <c r="AE108" s="69">
        <f t="shared" ref="AE108:AE114" si="383">SUM(Y108:AD108)</f>
        <v>5563.4943750000002</v>
      </c>
      <c r="AF108" s="69">
        <f t="shared" ref="AF108:AF119" si="384">AE108*50%</f>
        <v>2781.7471875000001</v>
      </c>
      <c r="AG108" s="69">
        <f t="shared" ref="AG108" si="385">(AE108+AF108)*10%</f>
        <v>834.52415625000003</v>
      </c>
      <c r="AH108" s="69">
        <f t="shared" si="227"/>
        <v>221.21250000000001</v>
      </c>
      <c r="AI108" s="69">
        <f t="shared" ref="AI108:AI119" si="386">AH108+AG108+AF108+AE108</f>
        <v>9400.9782187500005</v>
      </c>
      <c r="AJ108" s="78"/>
      <c r="AK108" s="71">
        <f t="shared" si="289"/>
        <v>0</v>
      </c>
      <c r="AL108" s="78"/>
      <c r="AM108" s="71">
        <f t="shared" si="374"/>
        <v>0</v>
      </c>
      <c r="AN108" s="71">
        <f>AJ108+AL108</f>
        <v>0</v>
      </c>
      <c r="AO108" s="71">
        <f t="shared" ref="AO108:AO119" si="387">AK108+AM108</f>
        <v>0</v>
      </c>
      <c r="AP108" s="78"/>
      <c r="AQ108" s="71">
        <f t="shared" si="375"/>
        <v>0</v>
      </c>
      <c r="AR108" s="78"/>
      <c r="AS108" s="71">
        <f t="shared" si="376"/>
        <v>0</v>
      </c>
      <c r="AT108" s="70">
        <f t="shared" ref="AT108:AT119" si="388">AP108+AR108</f>
        <v>0</v>
      </c>
      <c r="AU108" s="71">
        <f t="shared" ref="AU108:AU119" si="389">AQ108+AS108</f>
        <v>0</v>
      </c>
      <c r="AV108" s="70">
        <f t="shared" ref="AV108:AV119" si="390">AN108+AT108</f>
        <v>0</v>
      </c>
      <c r="AW108" s="71">
        <f t="shared" ref="AW108:AW119" si="391">AO108+AU108</f>
        <v>0</v>
      </c>
      <c r="AX108" s="79"/>
      <c r="AY108" s="80"/>
      <c r="AZ108" s="80"/>
      <c r="BA108" s="80"/>
      <c r="BB108" s="71"/>
      <c r="BC108" s="46"/>
      <c r="BD108" s="46"/>
      <c r="BE108" s="46"/>
      <c r="BF108" s="69">
        <f t="shared" si="290"/>
        <v>0</v>
      </c>
      <c r="BG108" s="69">
        <f t="shared" si="364"/>
        <v>1</v>
      </c>
      <c r="BH108" s="69">
        <f t="shared" ref="BH108:BH114" si="392">(AE108+AF108)*30%</f>
        <v>2503.5724687499996</v>
      </c>
      <c r="BI108" s="72"/>
      <c r="BJ108" s="72">
        <f t="shared" si="322"/>
        <v>0</v>
      </c>
      <c r="BK108" s="69">
        <f t="shared" si="378"/>
        <v>1</v>
      </c>
      <c r="BL108" s="69">
        <f>(AE108+AF108)*35%</f>
        <v>2920.8345468749994</v>
      </c>
      <c r="BM108" s="69"/>
      <c r="BN108" s="69"/>
      <c r="BO108" s="69"/>
      <c r="BP108" s="72">
        <f t="shared" si="271"/>
        <v>0</v>
      </c>
      <c r="BQ108" s="69">
        <f t="shared" ref="BQ108:BQ119" si="393">AW108+BB108+BF108+BH108+BJ108+BL108+BP108</f>
        <v>5424.4070156249991</v>
      </c>
      <c r="BR108" s="69">
        <f t="shared" ref="BR108:BR119" si="394">AE108+AG108+AH108+BF108+BP108</f>
        <v>6619.2310312499994</v>
      </c>
      <c r="BS108" s="69">
        <f t="shared" ref="BS108:BS119" si="395">AW108+BB108+BH108+BJ108</f>
        <v>2503.5724687499996</v>
      </c>
      <c r="BT108" s="69">
        <f t="shared" ref="BT108:BT119" si="396">AF108+BL108</f>
        <v>5702.5817343749995</v>
      </c>
      <c r="BU108" s="69">
        <f t="shared" ref="BU108:BU119" si="397">SUM(AI108+BQ108)</f>
        <v>14825.385234375</v>
      </c>
      <c r="BV108" s="73">
        <f t="shared" ref="BV108:BV119" si="398">BU108*12</f>
        <v>177904.62281249999</v>
      </c>
      <c r="BW108" s="54" t="s">
        <v>231</v>
      </c>
    </row>
    <row r="109" spans="1:77" s="55" customFormat="1" ht="14.25" customHeight="1" x14ac:dyDescent="0.3">
      <c r="A109" s="101">
        <v>9</v>
      </c>
      <c r="B109" s="190" t="s">
        <v>452</v>
      </c>
      <c r="C109" s="104" t="s">
        <v>420</v>
      </c>
      <c r="D109" s="67" t="s">
        <v>82</v>
      </c>
      <c r="E109" s="119" t="s">
        <v>126</v>
      </c>
      <c r="F109" s="75">
        <v>113</v>
      </c>
      <c r="G109" s="76">
        <v>44071</v>
      </c>
      <c r="H109" s="76">
        <v>45897</v>
      </c>
      <c r="I109" s="75" t="s">
        <v>170</v>
      </c>
      <c r="J109" s="67" t="s">
        <v>348</v>
      </c>
      <c r="K109" s="67" t="s">
        <v>110</v>
      </c>
      <c r="L109" s="105">
        <v>25.05</v>
      </c>
      <c r="M109" s="105">
        <v>4.3899999999999997</v>
      </c>
      <c r="N109" s="68">
        <v>17697</v>
      </c>
      <c r="O109" s="69">
        <f t="shared" si="379"/>
        <v>77689.829999999987</v>
      </c>
      <c r="P109" s="67">
        <v>1</v>
      </c>
      <c r="Q109" s="67"/>
      <c r="R109" s="67"/>
      <c r="S109" s="67"/>
      <c r="T109" s="67"/>
      <c r="U109" s="67"/>
      <c r="V109" s="67">
        <f t="shared" ref="V109" si="399">SUM(P109+S109)</f>
        <v>1</v>
      </c>
      <c r="W109" s="67">
        <f t="shared" ref="W109" si="400">SUM(Q109+T109)</f>
        <v>0</v>
      </c>
      <c r="X109" s="67">
        <f t="shared" ref="X109" si="401">SUM(R109+U109)</f>
        <v>0</v>
      </c>
      <c r="Y109" s="69">
        <f t="shared" si="282"/>
        <v>4855.6143749999992</v>
      </c>
      <c r="Z109" s="69">
        <f t="shared" si="283"/>
        <v>0</v>
      </c>
      <c r="AA109" s="69">
        <f t="shared" si="284"/>
        <v>0</v>
      </c>
      <c r="AB109" s="69">
        <f t="shared" si="285"/>
        <v>0</v>
      </c>
      <c r="AC109" s="69">
        <f t="shared" si="286"/>
        <v>0</v>
      </c>
      <c r="AD109" s="69">
        <f t="shared" si="287"/>
        <v>0</v>
      </c>
      <c r="AE109" s="69">
        <f t="shared" si="383"/>
        <v>4855.6143749999992</v>
      </c>
      <c r="AF109" s="69">
        <f t="shared" si="384"/>
        <v>2427.8071874999996</v>
      </c>
      <c r="AG109" s="69">
        <f t="shared" ref="AG109" si="402">(AE109+AF109)*10%</f>
        <v>728.3421562499999</v>
      </c>
      <c r="AH109" s="69">
        <f t="shared" si="227"/>
        <v>0</v>
      </c>
      <c r="AI109" s="69">
        <f t="shared" si="386"/>
        <v>8011.7637187499986</v>
      </c>
      <c r="AJ109" s="106"/>
      <c r="AK109" s="71">
        <f t="shared" si="289"/>
        <v>0</v>
      </c>
      <c r="AL109" s="106"/>
      <c r="AM109" s="71">
        <f t="shared" si="374"/>
        <v>0</v>
      </c>
      <c r="AN109" s="71">
        <f t="shared" ref="AN109" si="403">AJ109+AL109</f>
        <v>0</v>
      </c>
      <c r="AO109" s="71">
        <f t="shared" si="387"/>
        <v>0</v>
      </c>
      <c r="AP109" s="106"/>
      <c r="AQ109" s="71">
        <f t="shared" si="375"/>
        <v>0</v>
      </c>
      <c r="AR109" s="106"/>
      <c r="AS109" s="71">
        <f t="shared" si="376"/>
        <v>0</v>
      </c>
      <c r="AT109" s="70">
        <f t="shared" si="388"/>
        <v>0</v>
      </c>
      <c r="AU109" s="71">
        <f t="shared" si="389"/>
        <v>0</v>
      </c>
      <c r="AV109" s="70">
        <f t="shared" si="390"/>
        <v>0</v>
      </c>
      <c r="AW109" s="71">
        <f t="shared" si="391"/>
        <v>0</v>
      </c>
      <c r="AX109" s="107"/>
      <c r="AY109" s="124"/>
      <c r="AZ109" s="107"/>
      <c r="BA109" s="124"/>
      <c r="BB109" s="71"/>
      <c r="BC109" s="67"/>
      <c r="BD109" s="67"/>
      <c r="BE109" s="67"/>
      <c r="BF109" s="69">
        <f t="shared" si="290"/>
        <v>0</v>
      </c>
      <c r="BG109" s="69">
        <f t="shared" si="364"/>
        <v>1</v>
      </c>
      <c r="BH109" s="69">
        <f t="shared" si="392"/>
        <v>2185.0264687499994</v>
      </c>
      <c r="BI109" s="69"/>
      <c r="BJ109" s="69">
        <f t="shared" si="322"/>
        <v>0</v>
      </c>
      <c r="BK109" s="69">
        <f>V109+W109+X109</f>
        <v>1</v>
      </c>
      <c r="BL109" s="69">
        <f>(AE109+AF109)*35%</f>
        <v>2549.1975468749993</v>
      </c>
      <c r="BM109" s="69"/>
      <c r="BN109" s="69"/>
      <c r="BO109" s="69"/>
      <c r="BP109" s="72">
        <f t="shared" si="271"/>
        <v>0</v>
      </c>
      <c r="BQ109" s="69">
        <f t="shared" si="393"/>
        <v>4734.2240156249991</v>
      </c>
      <c r="BR109" s="69">
        <f t="shared" si="394"/>
        <v>5583.956531249999</v>
      </c>
      <c r="BS109" s="69">
        <f t="shared" si="395"/>
        <v>2185.0264687499994</v>
      </c>
      <c r="BT109" s="69">
        <f t="shared" si="396"/>
        <v>4977.0047343749993</v>
      </c>
      <c r="BU109" s="69">
        <f t="shared" si="397"/>
        <v>12745.987734374998</v>
      </c>
      <c r="BV109" s="73">
        <f t="shared" si="398"/>
        <v>152951.85281249997</v>
      </c>
      <c r="BW109" s="54" t="s">
        <v>231</v>
      </c>
    </row>
    <row r="110" spans="1:77" s="55" customFormat="1" ht="14.25" customHeight="1" x14ac:dyDescent="0.3">
      <c r="A110" s="101">
        <v>10</v>
      </c>
      <c r="B110" s="81" t="s">
        <v>444</v>
      </c>
      <c r="C110" s="81" t="s">
        <v>431</v>
      </c>
      <c r="D110" s="46" t="s">
        <v>61</v>
      </c>
      <c r="E110" s="102" t="s">
        <v>368</v>
      </c>
      <c r="F110" s="81"/>
      <c r="G110" s="148"/>
      <c r="H110" s="148"/>
      <c r="I110" s="81"/>
      <c r="J110" s="46" t="s">
        <v>65</v>
      </c>
      <c r="K110" s="46" t="s">
        <v>62</v>
      </c>
      <c r="L110" s="77">
        <v>0</v>
      </c>
      <c r="M110" s="46">
        <v>4.0999999999999996</v>
      </c>
      <c r="N110" s="68">
        <v>17697</v>
      </c>
      <c r="O110" s="69">
        <f t="shared" si="379"/>
        <v>72557.7</v>
      </c>
      <c r="P110" s="46"/>
      <c r="Q110" s="46"/>
      <c r="R110" s="46"/>
      <c r="S110" s="46"/>
      <c r="T110" s="46">
        <v>3</v>
      </c>
      <c r="U110" s="46"/>
      <c r="V110" s="67">
        <f t="shared" si="380"/>
        <v>0</v>
      </c>
      <c r="W110" s="67">
        <f t="shared" si="381"/>
        <v>3</v>
      </c>
      <c r="X110" s="67">
        <f t="shared" si="382"/>
        <v>0</v>
      </c>
      <c r="Y110" s="69">
        <f t="shared" si="282"/>
        <v>0</v>
      </c>
      <c r="Z110" s="69">
        <f t="shared" si="283"/>
        <v>0</v>
      </c>
      <c r="AA110" s="69">
        <f t="shared" si="284"/>
        <v>0</v>
      </c>
      <c r="AB110" s="69">
        <f t="shared" si="285"/>
        <v>0</v>
      </c>
      <c r="AC110" s="69">
        <f t="shared" si="286"/>
        <v>13604.568749999999</v>
      </c>
      <c r="AD110" s="69">
        <f t="shared" si="287"/>
        <v>0</v>
      </c>
      <c r="AE110" s="69">
        <f t="shared" si="383"/>
        <v>13604.568749999999</v>
      </c>
      <c r="AF110" s="69">
        <f t="shared" si="384"/>
        <v>6802.2843749999993</v>
      </c>
      <c r="AG110" s="69">
        <f t="shared" ref="AG110:AG114" si="404">(AE110+AF110)*10%</f>
        <v>2040.6853124999998</v>
      </c>
      <c r="AH110" s="69">
        <f t="shared" si="227"/>
        <v>663.63750000000005</v>
      </c>
      <c r="AI110" s="69">
        <f t="shared" si="386"/>
        <v>23111.175937499997</v>
      </c>
      <c r="AJ110" s="78"/>
      <c r="AK110" s="71">
        <f t="shared" si="289"/>
        <v>0</v>
      </c>
      <c r="AL110" s="78"/>
      <c r="AM110" s="71">
        <f t="shared" si="374"/>
        <v>0</v>
      </c>
      <c r="AN110" s="71"/>
      <c r="AO110" s="71">
        <f t="shared" si="387"/>
        <v>0</v>
      </c>
      <c r="AP110" s="78"/>
      <c r="AQ110" s="71">
        <f t="shared" si="375"/>
        <v>0</v>
      </c>
      <c r="AR110" s="78"/>
      <c r="AS110" s="71">
        <f t="shared" si="376"/>
        <v>0</v>
      </c>
      <c r="AT110" s="70">
        <f t="shared" si="388"/>
        <v>0</v>
      </c>
      <c r="AU110" s="71">
        <f t="shared" si="389"/>
        <v>0</v>
      </c>
      <c r="AV110" s="70">
        <f t="shared" si="390"/>
        <v>0</v>
      </c>
      <c r="AW110" s="71">
        <f t="shared" si="391"/>
        <v>0</v>
      </c>
      <c r="AX110" s="79"/>
      <c r="AY110" s="80"/>
      <c r="AZ110" s="80"/>
      <c r="BA110" s="80"/>
      <c r="BB110" s="71">
        <f>SUM(N110*AY110)*50%+(N110*AZ110)*60%+(N110*BA110)*60%</f>
        <v>0</v>
      </c>
      <c r="BC110" s="46"/>
      <c r="BD110" s="46"/>
      <c r="BE110" s="46"/>
      <c r="BF110" s="69">
        <f t="shared" si="290"/>
        <v>0</v>
      </c>
      <c r="BG110" s="69">
        <f t="shared" si="364"/>
        <v>3</v>
      </c>
      <c r="BH110" s="69">
        <f t="shared" si="392"/>
        <v>6122.0559374999993</v>
      </c>
      <c r="BI110" s="72"/>
      <c r="BJ110" s="72"/>
      <c r="BK110" s="69"/>
      <c r="BL110" s="69"/>
      <c r="BM110" s="69"/>
      <c r="BN110" s="69"/>
      <c r="BO110" s="72"/>
      <c r="BP110" s="72">
        <f t="shared" si="271"/>
        <v>0</v>
      </c>
      <c r="BQ110" s="69">
        <f t="shared" si="393"/>
        <v>6122.0559374999993</v>
      </c>
      <c r="BR110" s="69">
        <f t="shared" si="394"/>
        <v>16308.891562499999</v>
      </c>
      <c r="BS110" s="69">
        <f t="shared" si="395"/>
        <v>6122.0559374999993</v>
      </c>
      <c r="BT110" s="69">
        <f t="shared" si="396"/>
        <v>6802.2843749999993</v>
      </c>
      <c r="BU110" s="69">
        <f t="shared" si="397"/>
        <v>29233.231874999998</v>
      </c>
      <c r="BV110" s="73">
        <f t="shared" si="398"/>
        <v>350798.78249999997</v>
      </c>
      <c r="BW110" s="54"/>
    </row>
    <row r="111" spans="1:77" s="55" customFormat="1" ht="14.25" customHeight="1" x14ac:dyDescent="0.3">
      <c r="A111" s="101">
        <v>11</v>
      </c>
      <c r="B111" s="81" t="s">
        <v>374</v>
      </c>
      <c r="C111" s="81" t="s">
        <v>409</v>
      </c>
      <c r="D111" s="46" t="s">
        <v>61</v>
      </c>
      <c r="E111" s="102" t="s">
        <v>375</v>
      </c>
      <c r="F111" s="75"/>
      <c r="G111" s="76"/>
      <c r="H111" s="76"/>
      <c r="I111" s="75"/>
      <c r="J111" s="46" t="s">
        <v>65</v>
      </c>
      <c r="K111" s="46" t="s">
        <v>62</v>
      </c>
      <c r="L111" s="77">
        <v>0</v>
      </c>
      <c r="M111" s="46">
        <v>4.0999999999999996</v>
      </c>
      <c r="N111" s="68">
        <v>17698</v>
      </c>
      <c r="O111" s="69">
        <f t="shared" si="379"/>
        <v>72561.799999999988</v>
      </c>
      <c r="P111" s="46">
        <v>2</v>
      </c>
      <c r="Q111" s="46">
        <v>1</v>
      </c>
      <c r="R111" s="46"/>
      <c r="S111" s="46">
        <v>1</v>
      </c>
      <c r="T111" s="46">
        <v>1</v>
      </c>
      <c r="U111" s="46"/>
      <c r="V111" s="67">
        <f t="shared" si="380"/>
        <v>3</v>
      </c>
      <c r="W111" s="67">
        <f t="shared" si="381"/>
        <v>2</v>
      </c>
      <c r="X111" s="67">
        <f t="shared" si="382"/>
        <v>0</v>
      </c>
      <c r="Y111" s="69">
        <f t="shared" si="282"/>
        <v>9070.2249999999985</v>
      </c>
      <c r="Z111" s="69">
        <f t="shared" si="283"/>
        <v>4535.1124999999993</v>
      </c>
      <c r="AA111" s="69">
        <f t="shared" si="284"/>
        <v>0</v>
      </c>
      <c r="AB111" s="69">
        <f t="shared" si="285"/>
        <v>4535.1124999999993</v>
      </c>
      <c r="AC111" s="69">
        <f t="shared" si="286"/>
        <v>4535.1124999999993</v>
      </c>
      <c r="AD111" s="69">
        <f t="shared" si="287"/>
        <v>0</v>
      </c>
      <c r="AE111" s="69">
        <f t="shared" si="383"/>
        <v>22675.562499999996</v>
      </c>
      <c r="AF111" s="69">
        <f t="shared" si="384"/>
        <v>11337.781249999998</v>
      </c>
      <c r="AG111" s="69">
        <f t="shared" si="404"/>
        <v>3401.3343749999995</v>
      </c>
      <c r="AH111" s="69">
        <f t="shared" si="227"/>
        <v>442.45000000000005</v>
      </c>
      <c r="AI111" s="69">
        <f t="shared" si="386"/>
        <v>37857.128124999996</v>
      </c>
      <c r="AJ111" s="78"/>
      <c r="AK111" s="71">
        <f t="shared" si="289"/>
        <v>0</v>
      </c>
      <c r="AL111" s="78"/>
      <c r="AM111" s="71">
        <f t="shared" si="374"/>
        <v>0</v>
      </c>
      <c r="AN111" s="71">
        <f t="shared" ref="AN111:AN114" si="405">AJ111+AL111</f>
        <v>0</v>
      </c>
      <c r="AO111" s="71">
        <f t="shared" si="387"/>
        <v>0</v>
      </c>
      <c r="AP111" s="78"/>
      <c r="AQ111" s="71">
        <f t="shared" si="375"/>
        <v>0</v>
      </c>
      <c r="AR111" s="78"/>
      <c r="AS111" s="71">
        <f t="shared" si="376"/>
        <v>0</v>
      </c>
      <c r="AT111" s="70">
        <f t="shared" si="388"/>
        <v>0</v>
      </c>
      <c r="AU111" s="71">
        <f t="shared" si="389"/>
        <v>0</v>
      </c>
      <c r="AV111" s="70">
        <f t="shared" si="390"/>
        <v>0</v>
      </c>
      <c r="AW111" s="71">
        <f t="shared" si="391"/>
        <v>0</v>
      </c>
      <c r="AX111" s="79"/>
      <c r="AY111" s="80"/>
      <c r="AZ111" s="80"/>
      <c r="BA111" s="80"/>
      <c r="BB111" s="71"/>
      <c r="BC111" s="46"/>
      <c r="BD111" s="46"/>
      <c r="BE111" s="46"/>
      <c r="BF111" s="69">
        <f t="shared" si="290"/>
        <v>0</v>
      </c>
      <c r="BG111" s="69">
        <f t="shared" si="364"/>
        <v>5</v>
      </c>
      <c r="BH111" s="69">
        <f t="shared" si="392"/>
        <v>10204.003124999997</v>
      </c>
      <c r="BI111" s="72"/>
      <c r="BJ111" s="72">
        <f>(O111/18*BI111)*30%</f>
        <v>0</v>
      </c>
      <c r="BK111" s="69"/>
      <c r="BL111" s="69"/>
      <c r="BM111" s="69"/>
      <c r="BN111" s="69"/>
      <c r="BO111" s="72"/>
      <c r="BP111" s="72">
        <f t="shared" si="271"/>
        <v>0</v>
      </c>
      <c r="BQ111" s="69">
        <f t="shared" si="393"/>
        <v>10204.003124999997</v>
      </c>
      <c r="BR111" s="69">
        <f t="shared" si="394"/>
        <v>26519.346874999996</v>
      </c>
      <c r="BS111" s="69">
        <f t="shared" si="395"/>
        <v>10204.003124999997</v>
      </c>
      <c r="BT111" s="69">
        <f t="shared" si="396"/>
        <v>11337.781249999998</v>
      </c>
      <c r="BU111" s="69">
        <f t="shared" si="397"/>
        <v>48061.131249999991</v>
      </c>
      <c r="BV111" s="73">
        <f t="shared" si="398"/>
        <v>576733.57499999995</v>
      </c>
      <c r="BW111" s="54"/>
    </row>
    <row r="112" spans="1:77" s="74" customFormat="1" ht="14.25" customHeight="1" x14ac:dyDescent="0.3">
      <c r="A112" s="101">
        <v>12</v>
      </c>
      <c r="B112" s="68" t="s">
        <v>338</v>
      </c>
      <c r="C112" s="120" t="s">
        <v>409</v>
      </c>
      <c r="D112" s="67" t="s">
        <v>61</v>
      </c>
      <c r="E112" s="119" t="s">
        <v>248</v>
      </c>
      <c r="F112" s="133">
        <v>107</v>
      </c>
      <c r="G112" s="134">
        <v>44071</v>
      </c>
      <c r="H112" s="134">
        <v>45897</v>
      </c>
      <c r="I112" s="75" t="s">
        <v>270</v>
      </c>
      <c r="J112" s="67" t="s">
        <v>350</v>
      </c>
      <c r="K112" s="67" t="s">
        <v>68</v>
      </c>
      <c r="L112" s="105">
        <v>9</v>
      </c>
      <c r="M112" s="67">
        <v>4.74</v>
      </c>
      <c r="N112" s="68">
        <v>17697</v>
      </c>
      <c r="O112" s="69">
        <f t="shared" si="379"/>
        <v>83883.78</v>
      </c>
      <c r="P112" s="67">
        <v>1</v>
      </c>
      <c r="Q112" s="67">
        <v>2</v>
      </c>
      <c r="R112" s="67"/>
      <c r="S112" s="67"/>
      <c r="T112" s="67"/>
      <c r="U112" s="67"/>
      <c r="V112" s="67">
        <f t="shared" ref="V112:V114" si="406">SUM(P112+S112)</f>
        <v>1</v>
      </c>
      <c r="W112" s="67">
        <f t="shared" ref="W112:W115" si="407">SUM(Q112+T112)</f>
        <v>2</v>
      </c>
      <c r="X112" s="67">
        <f t="shared" ref="X112:X115" si="408">SUM(R112+U112)</f>
        <v>0</v>
      </c>
      <c r="Y112" s="69">
        <f t="shared" si="282"/>
        <v>5242.7362499999999</v>
      </c>
      <c r="Z112" s="69">
        <f t="shared" si="283"/>
        <v>10485.4725</v>
      </c>
      <c r="AA112" s="69">
        <f t="shared" si="284"/>
        <v>0</v>
      </c>
      <c r="AB112" s="69">
        <f t="shared" si="285"/>
        <v>0</v>
      </c>
      <c r="AC112" s="69">
        <f t="shared" si="286"/>
        <v>0</v>
      </c>
      <c r="AD112" s="69">
        <f t="shared" si="287"/>
        <v>0</v>
      </c>
      <c r="AE112" s="69">
        <f t="shared" si="383"/>
        <v>15728.20875</v>
      </c>
      <c r="AF112" s="69">
        <f t="shared" si="384"/>
        <v>7864.1043749999999</v>
      </c>
      <c r="AG112" s="69"/>
      <c r="AH112" s="69">
        <f t="shared" si="227"/>
        <v>0</v>
      </c>
      <c r="AI112" s="69">
        <f t="shared" si="386"/>
        <v>23592.313125000001</v>
      </c>
      <c r="AJ112" s="106"/>
      <c r="AK112" s="71">
        <f t="shared" si="289"/>
        <v>0</v>
      </c>
      <c r="AL112" s="106"/>
      <c r="AM112" s="71">
        <f t="shared" si="374"/>
        <v>0</v>
      </c>
      <c r="AN112" s="71">
        <f t="shared" si="405"/>
        <v>0</v>
      </c>
      <c r="AO112" s="71">
        <f t="shared" si="387"/>
        <v>0</v>
      </c>
      <c r="AP112" s="106"/>
      <c r="AQ112" s="71">
        <f t="shared" si="375"/>
        <v>0</v>
      </c>
      <c r="AR112" s="71"/>
      <c r="AS112" s="71">
        <f t="shared" si="376"/>
        <v>0</v>
      </c>
      <c r="AT112" s="70">
        <f t="shared" si="388"/>
        <v>0</v>
      </c>
      <c r="AU112" s="71">
        <f t="shared" si="389"/>
        <v>0</v>
      </c>
      <c r="AV112" s="70">
        <f t="shared" si="390"/>
        <v>0</v>
      </c>
      <c r="AW112" s="71">
        <f t="shared" si="391"/>
        <v>0</v>
      </c>
      <c r="AX112" s="107"/>
      <c r="AY112" s="124"/>
      <c r="AZ112" s="124"/>
      <c r="BA112" s="124"/>
      <c r="BB112" s="71"/>
      <c r="BC112" s="67"/>
      <c r="BD112" s="67"/>
      <c r="BE112" s="67"/>
      <c r="BF112" s="69">
        <f t="shared" si="290"/>
        <v>0</v>
      </c>
      <c r="BG112" s="69">
        <f t="shared" si="364"/>
        <v>3</v>
      </c>
      <c r="BH112" s="69">
        <f t="shared" si="392"/>
        <v>7077.6939375000002</v>
      </c>
      <c r="BI112" s="69"/>
      <c r="BJ112" s="69"/>
      <c r="BK112" s="69">
        <f>V112+W112+X112</f>
        <v>3</v>
      </c>
      <c r="BL112" s="69">
        <f>(AE112+AF112)*30%</f>
        <v>7077.6939375000002</v>
      </c>
      <c r="BM112" s="69"/>
      <c r="BN112" s="69"/>
      <c r="BO112" s="69"/>
      <c r="BP112" s="72">
        <f t="shared" si="271"/>
        <v>0</v>
      </c>
      <c r="BQ112" s="69">
        <f t="shared" si="393"/>
        <v>14155.387875</v>
      </c>
      <c r="BR112" s="69">
        <f t="shared" si="394"/>
        <v>15728.20875</v>
      </c>
      <c r="BS112" s="69">
        <f t="shared" si="395"/>
        <v>7077.6939375000002</v>
      </c>
      <c r="BT112" s="69">
        <f t="shared" si="396"/>
        <v>14941.798312499999</v>
      </c>
      <c r="BU112" s="69">
        <f t="shared" si="397"/>
        <v>37747.701000000001</v>
      </c>
      <c r="BV112" s="73">
        <f t="shared" si="398"/>
        <v>452972.41200000001</v>
      </c>
      <c r="BW112" s="54" t="s">
        <v>232</v>
      </c>
    </row>
    <row r="113" spans="1:75" s="74" customFormat="1" ht="14.25" customHeight="1" x14ac:dyDescent="0.3">
      <c r="A113" s="101">
        <v>14</v>
      </c>
      <c r="B113" s="1" t="s">
        <v>450</v>
      </c>
      <c r="C113" s="81" t="s">
        <v>468</v>
      </c>
      <c r="D113" s="46" t="s">
        <v>61</v>
      </c>
      <c r="E113" s="82" t="s">
        <v>91</v>
      </c>
      <c r="F113" s="75">
        <v>86</v>
      </c>
      <c r="G113" s="76">
        <v>43458</v>
      </c>
      <c r="H113" s="76">
        <v>45284</v>
      </c>
      <c r="I113" s="75" t="s">
        <v>236</v>
      </c>
      <c r="J113" s="46" t="s">
        <v>349</v>
      </c>
      <c r="K113" s="46" t="s">
        <v>64</v>
      </c>
      <c r="L113" s="77">
        <v>30</v>
      </c>
      <c r="M113" s="46">
        <v>5.41</v>
      </c>
      <c r="N113" s="68">
        <v>17697</v>
      </c>
      <c r="O113" s="69">
        <f t="shared" si="379"/>
        <v>95740.77</v>
      </c>
      <c r="P113" s="46"/>
      <c r="Q113" s="46"/>
      <c r="R113" s="46"/>
      <c r="S113" s="46"/>
      <c r="T113" s="46">
        <v>2</v>
      </c>
      <c r="U113" s="46"/>
      <c r="V113" s="67">
        <f t="shared" si="406"/>
        <v>0</v>
      </c>
      <c r="W113" s="67">
        <f t="shared" si="407"/>
        <v>2</v>
      </c>
      <c r="X113" s="67">
        <f t="shared" si="408"/>
        <v>0</v>
      </c>
      <c r="Y113" s="69">
        <f t="shared" si="282"/>
        <v>0</v>
      </c>
      <c r="Z113" s="69">
        <f t="shared" si="283"/>
        <v>0</v>
      </c>
      <c r="AA113" s="69">
        <f t="shared" si="284"/>
        <v>0</v>
      </c>
      <c r="AB113" s="69">
        <f t="shared" si="285"/>
        <v>0</v>
      </c>
      <c r="AC113" s="69">
        <f t="shared" si="286"/>
        <v>11967.596250000001</v>
      </c>
      <c r="AD113" s="69">
        <f t="shared" si="287"/>
        <v>0</v>
      </c>
      <c r="AE113" s="69">
        <f t="shared" si="383"/>
        <v>11967.596250000001</v>
      </c>
      <c r="AF113" s="69">
        <f t="shared" si="384"/>
        <v>5983.7981250000003</v>
      </c>
      <c r="AG113" s="69">
        <f t="shared" si="404"/>
        <v>1795.1394375</v>
      </c>
      <c r="AH113" s="69">
        <f t="shared" si="227"/>
        <v>442.42500000000001</v>
      </c>
      <c r="AI113" s="69">
        <f t="shared" si="386"/>
        <v>20188.958812500001</v>
      </c>
      <c r="AJ113" s="78"/>
      <c r="AK113" s="71">
        <f t="shared" si="289"/>
        <v>0</v>
      </c>
      <c r="AL113" s="78"/>
      <c r="AM113" s="71">
        <f t="shared" si="374"/>
        <v>0</v>
      </c>
      <c r="AN113" s="71">
        <f t="shared" si="405"/>
        <v>0</v>
      </c>
      <c r="AO113" s="71">
        <f t="shared" si="387"/>
        <v>0</v>
      </c>
      <c r="AP113" s="78"/>
      <c r="AQ113" s="71">
        <f t="shared" si="375"/>
        <v>0</v>
      </c>
      <c r="AR113" s="78"/>
      <c r="AS113" s="71">
        <f t="shared" si="376"/>
        <v>0</v>
      </c>
      <c r="AT113" s="70">
        <f t="shared" si="388"/>
        <v>0</v>
      </c>
      <c r="AU113" s="71">
        <f t="shared" si="389"/>
        <v>0</v>
      </c>
      <c r="AV113" s="70">
        <f t="shared" si="390"/>
        <v>0</v>
      </c>
      <c r="AW113" s="71">
        <f t="shared" si="391"/>
        <v>0</v>
      </c>
      <c r="AX113" s="79"/>
      <c r="AY113" s="80"/>
      <c r="AZ113" s="79"/>
      <c r="BA113" s="80"/>
      <c r="BB113" s="71">
        <f>SUM(N113*AY113)*50%+(N113*AZ113)*60%+(N113*BA113)*60%</f>
        <v>0</v>
      </c>
      <c r="BC113" s="46"/>
      <c r="BD113" s="46"/>
      <c r="BE113" s="46"/>
      <c r="BF113" s="69">
        <f t="shared" si="290"/>
        <v>0</v>
      </c>
      <c r="BG113" s="69">
        <f t="shared" si="364"/>
        <v>2</v>
      </c>
      <c r="BH113" s="69">
        <f t="shared" si="392"/>
        <v>5385.4183125</v>
      </c>
      <c r="BI113" s="72"/>
      <c r="BJ113" s="72">
        <f>(O113/18*BI113)*30%</f>
        <v>0</v>
      </c>
      <c r="BK113" s="69">
        <f>V113+W113+X113</f>
        <v>2</v>
      </c>
      <c r="BL113" s="69">
        <f>(AE113+AF113)*40%</f>
        <v>7180.5577499999999</v>
      </c>
      <c r="BM113" s="69"/>
      <c r="BN113" s="69"/>
      <c r="BO113" s="69"/>
      <c r="BP113" s="72">
        <f t="shared" si="271"/>
        <v>0</v>
      </c>
      <c r="BQ113" s="69">
        <f t="shared" si="393"/>
        <v>12565.9760625</v>
      </c>
      <c r="BR113" s="69">
        <f t="shared" si="394"/>
        <v>14205.1606875</v>
      </c>
      <c r="BS113" s="69">
        <f t="shared" si="395"/>
        <v>5385.4183125</v>
      </c>
      <c r="BT113" s="69">
        <f t="shared" si="396"/>
        <v>13164.355875000001</v>
      </c>
      <c r="BU113" s="69">
        <f t="shared" si="397"/>
        <v>32754.934874999999</v>
      </c>
      <c r="BV113" s="73">
        <f t="shared" si="398"/>
        <v>393059.21849999996</v>
      </c>
      <c r="BW113" s="54" t="s">
        <v>228</v>
      </c>
    </row>
    <row r="114" spans="1:75" s="55" customFormat="1" ht="14.25" customHeight="1" x14ac:dyDescent="0.3">
      <c r="A114" s="101">
        <v>15</v>
      </c>
      <c r="B114" s="192" t="s">
        <v>453</v>
      </c>
      <c r="C114" s="81" t="s">
        <v>308</v>
      </c>
      <c r="D114" s="46" t="s">
        <v>61</v>
      </c>
      <c r="E114" s="82" t="s">
        <v>95</v>
      </c>
      <c r="F114" s="133">
        <v>77</v>
      </c>
      <c r="G114" s="134">
        <v>43304</v>
      </c>
      <c r="H114" s="103">
        <v>45130</v>
      </c>
      <c r="I114" s="133" t="s">
        <v>167</v>
      </c>
      <c r="J114" s="46" t="s">
        <v>349</v>
      </c>
      <c r="K114" s="46" t="s">
        <v>64</v>
      </c>
      <c r="L114" s="77">
        <v>36</v>
      </c>
      <c r="M114" s="46">
        <v>5.41</v>
      </c>
      <c r="N114" s="68">
        <v>17697</v>
      </c>
      <c r="O114" s="69">
        <f t="shared" si="379"/>
        <v>95740.77</v>
      </c>
      <c r="P114" s="46"/>
      <c r="Q114" s="46"/>
      <c r="R114" s="46"/>
      <c r="S114" s="46"/>
      <c r="T114" s="46"/>
      <c r="U114" s="46">
        <v>1</v>
      </c>
      <c r="V114" s="67">
        <f t="shared" si="406"/>
        <v>0</v>
      </c>
      <c r="W114" s="67">
        <f t="shared" si="407"/>
        <v>0</v>
      </c>
      <c r="X114" s="67">
        <f t="shared" si="408"/>
        <v>1</v>
      </c>
      <c r="Y114" s="69">
        <f t="shared" si="282"/>
        <v>0</v>
      </c>
      <c r="Z114" s="69">
        <f t="shared" si="283"/>
        <v>0</v>
      </c>
      <c r="AA114" s="69">
        <f t="shared" si="284"/>
        <v>0</v>
      </c>
      <c r="AB114" s="69">
        <f t="shared" si="285"/>
        <v>0</v>
      </c>
      <c r="AC114" s="69">
        <f t="shared" si="286"/>
        <v>0</v>
      </c>
      <c r="AD114" s="69">
        <f t="shared" si="287"/>
        <v>5983.7981250000003</v>
      </c>
      <c r="AE114" s="69">
        <f t="shared" si="383"/>
        <v>5983.7981250000003</v>
      </c>
      <c r="AF114" s="69">
        <f t="shared" si="384"/>
        <v>2991.8990625000001</v>
      </c>
      <c r="AG114" s="69">
        <f t="shared" si="404"/>
        <v>897.56971874999999</v>
      </c>
      <c r="AH114" s="69">
        <f t="shared" si="227"/>
        <v>221.21250000000001</v>
      </c>
      <c r="AI114" s="69">
        <f t="shared" si="386"/>
        <v>10094.47940625</v>
      </c>
      <c r="AJ114" s="78"/>
      <c r="AK114" s="71">
        <f t="shared" si="289"/>
        <v>0</v>
      </c>
      <c r="AL114" s="78"/>
      <c r="AM114" s="71">
        <f t="shared" si="374"/>
        <v>0</v>
      </c>
      <c r="AN114" s="71">
        <f t="shared" si="405"/>
        <v>0</v>
      </c>
      <c r="AO114" s="71">
        <f t="shared" si="387"/>
        <v>0</v>
      </c>
      <c r="AP114" s="78"/>
      <c r="AQ114" s="71">
        <f t="shared" si="375"/>
        <v>0</v>
      </c>
      <c r="AR114" s="78"/>
      <c r="AS114" s="71">
        <f t="shared" si="376"/>
        <v>0</v>
      </c>
      <c r="AT114" s="70">
        <f t="shared" si="388"/>
        <v>0</v>
      </c>
      <c r="AU114" s="71">
        <f t="shared" si="389"/>
        <v>0</v>
      </c>
      <c r="AV114" s="70">
        <f t="shared" si="390"/>
        <v>0</v>
      </c>
      <c r="AW114" s="71">
        <f t="shared" si="391"/>
        <v>0</v>
      </c>
      <c r="AX114" s="79"/>
      <c r="AY114" s="80"/>
      <c r="AZ114" s="79"/>
      <c r="BA114" s="80"/>
      <c r="BB114" s="71"/>
      <c r="BC114" s="46"/>
      <c r="BD114" s="46"/>
      <c r="BE114" s="46"/>
      <c r="BF114" s="69">
        <f t="shared" si="290"/>
        <v>0</v>
      </c>
      <c r="BG114" s="69">
        <f t="shared" si="364"/>
        <v>1</v>
      </c>
      <c r="BH114" s="69">
        <f t="shared" si="392"/>
        <v>2692.70915625</v>
      </c>
      <c r="BI114" s="72"/>
      <c r="BJ114" s="72">
        <f>(O114/18*BI114)*30%</f>
        <v>0</v>
      </c>
      <c r="BK114" s="69">
        <f>V114+W114+X114</f>
        <v>1</v>
      </c>
      <c r="BL114" s="69">
        <f>(AE114+AF114)*40%</f>
        <v>3590.278875</v>
      </c>
      <c r="BM114" s="69"/>
      <c r="BN114" s="69"/>
      <c r="BO114" s="69"/>
      <c r="BP114" s="72">
        <f t="shared" si="271"/>
        <v>0</v>
      </c>
      <c r="BQ114" s="69">
        <f t="shared" si="393"/>
        <v>6282.9880312499999</v>
      </c>
      <c r="BR114" s="69">
        <f t="shared" si="394"/>
        <v>7102.5803437499999</v>
      </c>
      <c r="BS114" s="69">
        <f t="shared" si="395"/>
        <v>2692.70915625</v>
      </c>
      <c r="BT114" s="69">
        <f t="shared" si="396"/>
        <v>6582.1779375000006</v>
      </c>
      <c r="BU114" s="69">
        <f t="shared" si="397"/>
        <v>16377.4674375</v>
      </c>
      <c r="BV114" s="73">
        <f t="shared" si="398"/>
        <v>196529.60924999998</v>
      </c>
      <c r="BW114" s="54" t="s">
        <v>228</v>
      </c>
    </row>
    <row r="115" spans="1:75" s="55" customFormat="1" ht="14.25" customHeight="1" x14ac:dyDescent="0.3">
      <c r="A115" s="101">
        <v>16</v>
      </c>
      <c r="B115" s="81" t="s">
        <v>265</v>
      </c>
      <c r="C115" s="81" t="s">
        <v>161</v>
      </c>
      <c r="D115" s="46" t="s">
        <v>61</v>
      </c>
      <c r="E115" s="102" t="s">
        <v>300</v>
      </c>
      <c r="F115" s="75"/>
      <c r="G115" s="76"/>
      <c r="H115" s="76"/>
      <c r="I115" s="75"/>
      <c r="J115" s="46" t="s">
        <v>65</v>
      </c>
      <c r="K115" s="46" t="s">
        <v>62</v>
      </c>
      <c r="L115" s="77">
        <v>2.08</v>
      </c>
      <c r="M115" s="46">
        <v>4.1900000000000004</v>
      </c>
      <c r="N115" s="68">
        <v>17697</v>
      </c>
      <c r="O115" s="69">
        <f t="shared" si="379"/>
        <v>74150.430000000008</v>
      </c>
      <c r="P115" s="46"/>
      <c r="Q115" s="46"/>
      <c r="R115" s="46"/>
      <c r="S115" s="46"/>
      <c r="T115" s="46"/>
      <c r="U115" s="46">
        <v>1</v>
      </c>
      <c r="V115" s="67">
        <f t="shared" ref="V115" si="409">SUM(P115+S115)</f>
        <v>0</v>
      </c>
      <c r="W115" s="67">
        <f t="shared" si="407"/>
        <v>0</v>
      </c>
      <c r="X115" s="67">
        <f t="shared" si="408"/>
        <v>1</v>
      </c>
      <c r="Y115" s="69">
        <f t="shared" si="282"/>
        <v>0</v>
      </c>
      <c r="Z115" s="69">
        <f t="shared" si="283"/>
        <v>0</v>
      </c>
      <c r="AA115" s="69">
        <f t="shared" si="284"/>
        <v>0</v>
      </c>
      <c r="AB115" s="69">
        <f t="shared" si="285"/>
        <v>0</v>
      </c>
      <c r="AC115" s="69">
        <f t="shared" si="286"/>
        <v>0</v>
      </c>
      <c r="AD115" s="69">
        <f t="shared" si="287"/>
        <v>4634.4018750000005</v>
      </c>
      <c r="AE115" s="69">
        <f t="shared" ref="AE115" si="410">SUM(Y115:AD115)</f>
        <v>4634.4018750000005</v>
      </c>
      <c r="AF115" s="69">
        <f t="shared" si="384"/>
        <v>2317.2009375000002</v>
      </c>
      <c r="AG115" s="69">
        <v>0</v>
      </c>
      <c r="AH115" s="69">
        <f t="shared" si="227"/>
        <v>221.21250000000001</v>
      </c>
      <c r="AI115" s="69">
        <f t="shared" si="386"/>
        <v>7172.8153125000008</v>
      </c>
      <c r="AJ115" s="78"/>
      <c r="AK115" s="71">
        <f t="shared" si="289"/>
        <v>0</v>
      </c>
      <c r="AL115" s="78"/>
      <c r="AM115" s="71">
        <f>N115/18*AL115*50%</f>
        <v>0</v>
      </c>
      <c r="AN115" s="71"/>
      <c r="AO115" s="71">
        <f t="shared" si="387"/>
        <v>0</v>
      </c>
      <c r="AP115" s="78"/>
      <c r="AQ115" s="71">
        <f>N115/18*AP115*50%</f>
        <v>0</v>
      </c>
      <c r="AR115" s="78"/>
      <c r="AS115" s="71">
        <f>N115/18*AR115*40%</f>
        <v>0</v>
      </c>
      <c r="AT115" s="70">
        <f t="shared" si="388"/>
        <v>0</v>
      </c>
      <c r="AU115" s="71">
        <f t="shared" si="389"/>
        <v>0</v>
      </c>
      <c r="AV115" s="70">
        <f t="shared" si="390"/>
        <v>0</v>
      </c>
      <c r="AW115" s="71">
        <f t="shared" si="391"/>
        <v>0</v>
      </c>
      <c r="AX115" s="79"/>
      <c r="AY115" s="80"/>
      <c r="AZ115" s="80"/>
      <c r="BA115" s="80"/>
      <c r="BB115" s="71">
        <f>SUM(N115*AY115)*50%+(N115*AZ115)*60%+(N115*BA115)*60%</f>
        <v>0</v>
      </c>
      <c r="BC115" s="46"/>
      <c r="BD115" s="46"/>
      <c r="BE115" s="46"/>
      <c r="BF115" s="69">
        <f t="shared" si="290"/>
        <v>0</v>
      </c>
      <c r="BG115" s="69">
        <f t="shared" si="364"/>
        <v>1</v>
      </c>
      <c r="BH115" s="69">
        <f>(O115/18*BG115)*1.5*30%</f>
        <v>1853.7607500000004</v>
      </c>
      <c r="BI115" s="72"/>
      <c r="BJ115" s="72"/>
      <c r="BK115" s="69"/>
      <c r="BL115" s="69"/>
      <c r="BM115" s="69"/>
      <c r="BN115" s="69"/>
      <c r="BO115" s="69"/>
      <c r="BP115" s="72">
        <f t="shared" si="271"/>
        <v>0</v>
      </c>
      <c r="BQ115" s="69">
        <f t="shared" si="393"/>
        <v>1853.7607500000004</v>
      </c>
      <c r="BR115" s="69">
        <f t="shared" si="394"/>
        <v>4855.6143750000001</v>
      </c>
      <c r="BS115" s="69">
        <f t="shared" si="395"/>
        <v>1853.7607500000004</v>
      </c>
      <c r="BT115" s="69">
        <f t="shared" si="396"/>
        <v>2317.2009375000002</v>
      </c>
      <c r="BU115" s="69">
        <f t="shared" si="397"/>
        <v>9026.5760625000003</v>
      </c>
      <c r="BV115" s="73">
        <f t="shared" si="398"/>
        <v>108318.91275</v>
      </c>
      <c r="BW115" s="54"/>
    </row>
    <row r="116" spans="1:75" s="55" customFormat="1" ht="14.25" customHeight="1" x14ac:dyDescent="0.3">
      <c r="A116" s="101">
        <v>17</v>
      </c>
      <c r="B116" s="81" t="s">
        <v>96</v>
      </c>
      <c r="C116" s="81" t="s">
        <v>97</v>
      </c>
      <c r="D116" s="46" t="s">
        <v>61</v>
      </c>
      <c r="E116" s="82" t="s">
        <v>98</v>
      </c>
      <c r="F116" s="75">
        <v>120</v>
      </c>
      <c r="G116" s="76">
        <v>44377</v>
      </c>
      <c r="H116" s="76">
        <v>46203</v>
      </c>
      <c r="I116" s="75" t="s">
        <v>168</v>
      </c>
      <c r="J116" s="46" t="s">
        <v>348</v>
      </c>
      <c r="K116" s="46" t="s">
        <v>72</v>
      </c>
      <c r="L116" s="77">
        <v>37.090000000000003</v>
      </c>
      <c r="M116" s="46">
        <v>5.2</v>
      </c>
      <c r="N116" s="68">
        <v>17697</v>
      </c>
      <c r="O116" s="69">
        <f t="shared" si="379"/>
        <v>92024.400000000009</v>
      </c>
      <c r="P116" s="46"/>
      <c r="Q116" s="46"/>
      <c r="R116" s="46"/>
      <c r="S116" s="46"/>
      <c r="T116" s="46">
        <v>2</v>
      </c>
      <c r="U116" s="46"/>
      <c r="V116" s="67">
        <f t="shared" ref="V116" si="411">SUM(P116+S116)</f>
        <v>0</v>
      </c>
      <c r="W116" s="67">
        <f t="shared" ref="W116" si="412">SUM(Q116+T116)</f>
        <v>2</v>
      </c>
      <c r="X116" s="67">
        <f t="shared" ref="X116" si="413">SUM(R116+U116)</f>
        <v>0</v>
      </c>
      <c r="Y116" s="69">
        <f t="shared" si="282"/>
        <v>0</v>
      </c>
      <c r="Z116" s="69">
        <f t="shared" si="283"/>
        <v>0</v>
      </c>
      <c r="AA116" s="69">
        <f t="shared" si="284"/>
        <v>0</v>
      </c>
      <c r="AB116" s="69">
        <f t="shared" si="285"/>
        <v>0</v>
      </c>
      <c r="AC116" s="69">
        <f t="shared" si="286"/>
        <v>11503.050000000001</v>
      </c>
      <c r="AD116" s="69">
        <f t="shared" si="287"/>
        <v>0</v>
      </c>
      <c r="AE116" s="69">
        <f t="shared" ref="AE116:AE119" si="414">SUM(Y116:AD116)</f>
        <v>11503.050000000001</v>
      </c>
      <c r="AF116" s="69">
        <f t="shared" si="384"/>
        <v>5751.5250000000005</v>
      </c>
      <c r="AG116" s="69">
        <f t="shared" ref="AG116:AG118" si="415">(AE116+AF116)*10%</f>
        <v>1725.4575000000002</v>
      </c>
      <c r="AH116" s="69">
        <f t="shared" si="227"/>
        <v>442.42500000000001</v>
      </c>
      <c r="AI116" s="69">
        <f t="shared" si="386"/>
        <v>19422.457500000004</v>
      </c>
      <c r="AJ116" s="78"/>
      <c r="AK116" s="71">
        <f t="shared" si="289"/>
        <v>0</v>
      </c>
      <c r="AL116" s="78"/>
      <c r="AM116" s="71">
        <f>N116/16*AL116*50%</f>
        <v>0</v>
      </c>
      <c r="AN116" s="71">
        <f t="shared" ref="AN116:AN119" si="416">AJ116+AL116</f>
        <v>0</v>
      </c>
      <c r="AO116" s="71">
        <f t="shared" si="387"/>
        <v>0</v>
      </c>
      <c r="AP116" s="78"/>
      <c r="AQ116" s="71">
        <f>N116/16*AP116*50%</f>
        <v>0</v>
      </c>
      <c r="AR116" s="78"/>
      <c r="AS116" s="71">
        <f>N116/16*AR116*40%</f>
        <v>0</v>
      </c>
      <c r="AT116" s="70">
        <f t="shared" si="388"/>
        <v>0</v>
      </c>
      <c r="AU116" s="71">
        <f t="shared" si="389"/>
        <v>0</v>
      </c>
      <c r="AV116" s="70">
        <f t="shared" si="390"/>
        <v>0</v>
      </c>
      <c r="AW116" s="71">
        <f t="shared" si="391"/>
        <v>0</v>
      </c>
      <c r="AX116" s="79"/>
      <c r="AY116" s="80"/>
      <c r="AZ116" s="79"/>
      <c r="BA116" s="80"/>
      <c r="BB116" s="71">
        <f>SUM(N116*AY116)*50%+(N116*AZ116)*60%+(N116*BA116)*60%</f>
        <v>0</v>
      </c>
      <c r="BC116" s="46"/>
      <c r="BD116" s="46"/>
      <c r="BE116" s="46"/>
      <c r="BF116" s="69">
        <f t="shared" si="290"/>
        <v>0</v>
      </c>
      <c r="BG116" s="69">
        <f t="shared" si="364"/>
        <v>2</v>
      </c>
      <c r="BH116" s="69">
        <f t="shared" ref="BH116:BH119" si="417">(AE116+AF116)*30%</f>
        <v>5176.3725000000004</v>
      </c>
      <c r="BI116" s="72"/>
      <c r="BJ116" s="72">
        <f>(O116/18*BI116)*30%</f>
        <v>0</v>
      </c>
      <c r="BK116" s="69">
        <f t="shared" ref="BK116:BK140" si="418">V116+W116+X116</f>
        <v>2</v>
      </c>
      <c r="BL116" s="69">
        <f>(AE116+AF116)*35%</f>
        <v>6039.1012499999997</v>
      </c>
      <c r="BM116" s="69"/>
      <c r="BN116" s="69"/>
      <c r="BO116" s="72"/>
      <c r="BP116" s="72">
        <f t="shared" si="271"/>
        <v>0</v>
      </c>
      <c r="BQ116" s="69">
        <f t="shared" si="393"/>
        <v>11215.473750000001</v>
      </c>
      <c r="BR116" s="69">
        <f t="shared" si="394"/>
        <v>13670.932500000001</v>
      </c>
      <c r="BS116" s="69">
        <f t="shared" si="395"/>
        <v>5176.3725000000004</v>
      </c>
      <c r="BT116" s="69">
        <f t="shared" si="396"/>
        <v>11790.626250000001</v>
      </c>
      <c r="BU116" s="69">
        <f t="shared" si="397"/>
        <v>30637.931250000005</v>
      </c>
      <c r="BV116" s="73">
        <f t="shared" si="398"/>
        <v>367655.17500000005</v>
      </c>
      <c r="BW116" s="54" t="s">
        <v>231</v>
      </c>
    </row>
    <row r="117" spans="1:75" s="55" customFormat="1" ht="14.25" customHeight="1" x14ac:dyDescent="0.3">
      <c r="A117" s="101">
        <v>18</v>
      </c>
      <c r="B117" s="198" t="s">
        <v>342</v>
      </c>
      <c r="C117" s="81" t="s">
        <v>492</v>
      </c>
      <c r="D117" s="46" t="s">
        <v>61</v>
      </c>
      <c r="E117" s="102" t="s">
        <v>343</v>
      </c>
      <c r="F117" s="75">
        <v>83</v>
      </c>
      <c r="G117" s="76">
        <v>43308</v>
      </c>
      <c r="H117" s="76">
        <v>45134</v>
      </c>
      <c r="I117" s="75" t="s">
        <v>168</v>
      </c>
      <c r="J117" s="46" t="s">
        <v>350</v>
      </c>
      <c r="K117" s="46" t="s">
        <v>68</v>
      </c>
      <c r="L117" s="77">
        <v>11.11</v>
      </c>
      <c r="M117" s="46">
        <v>4.8140000000000001</v>
      </c>
      <c r="N117" s="68">
        <v>17697</v>
      </c>
      <c r="O117" s="69">
        <f t="shared" si="379"/>
        <v>85193.358000000007</v>
      </c>
      <c r="P117" s="46"/>
      <c r="Q117" s="46"/>
      <c r="R117" s="46">
        <v>1</v>
      </c>
      <c r="S117" s="46"/>
      <c r="T117" s="46"/>
      <c r="U117" s="46"/>
      <c r="V117" s="67">
        <f t="shared" ref="V117" si="419">SUM(P117+S117)</f>
        <v>0</v>
      </c>
      <c r="W117" s="67">
        <f t="shared" ref="W117" si="420">SUM(Q117+T117)</f>
        <v>0</v>
      </c>
      <c r="X117" s="67">
        <f t="shared" ref="X117" si="421">SUM(R117+U117)</f>
        <v>1</v>
      </c>
      <c r="Y117" s="69">
        <f t="shared" si="282"/>
        <v>0</v>
      </c>
      <c r="Z117" s="69">
        <f t="shared" si="283"/>
        <v>0</v>
      </c>
      <c r="AA117" s="69">
        <f t="shared" si="284"/>
        <v>5324.5848750000005</v>
      </c>
      <c r="AB117" s="69">
        <f t="shared" si="285"/>
        <v>0</v>
      </c>
      <c r="AC117" s="69">
        <f t="shared" si="286"/>
        <v>0</v>
      </c>
      <c r="AD117" s="69">
        <f t="shared" si="287"/>
        <v>0</v>
      </c>
      <c r="AE117" s="69">
        <f t="shared" si="414"/>
        <v>5324.5848750000005</v>
      </c>
      <c r="AF117" s="69">
        <f t="shared" si="384"/>
        <v>2662.2924375000002</v>
      </c>
      <c r="AG117" s="69">
        <f t="shared" si="415"/>
        <v>798.68773125000007</v>
      </c>
      <c r="AH117" s="69">
        <f t="shared" si="227"/>
        <v>0</v>
      </c>
      <c r="AI117" s="69">
        <f t="shared" si="386"/>
        <v>8785.5650437500008</v>
      </c>
      <c r="AJ117" s="78"/>
      <c r="AK117" s="71">
        <f t="shared" si="289"/>
        <v>0</v>
      </c>
      <c r="AL117" s="78"/>
      <c r="AM117" s="71">
        <f>N117/16*AL117*50%</f>
        <v>0</v>
      </c>
      <c r="AN117" s="71">
        <f t="shared" si="416"/>
        <v>0</v>
      </c>
      <c r="AO117" s="71">
        <f t="shared" si="387"/>
        <v>0</v>
      </c>
      <c r="AP117" s="78"/>
      <c r="AQ117" s="71">
        <f>N117/16*AP117*50%</f>
        <v>0</v>
      </c>
      <c r="AR117" s="78"/>
      <c r="AS117" s="71">
        <f>N117/16*AR117*40%</f>
        <v>0</v>
      </c>
      <c r="AT117" s="70">
        <f t="shared" si="388"/>
        <v>0</v>
      </c>
      <c r="AU117" s="71">
        <f t="shared" si="389"/>
        <v>0</v>
      </c>
      <c r="AV117" s="70">
        <f t="shared" si="390"/>
        <v>0</v>
      </c>
      <c r="AW117" s="71">
        <f t="shared" si="391"/>
        <v>0</v>
      </c>
      <c r="AX117" s="79"/>
      <c r="AY117" s="79"/>
      <c r="AZ117" s="79"/>
      <c r="BA117" s="79"/>
      <c r="BB117" s="71"/>
      <c r="BC117" s="46"/>
      <c r="BD117" s="46"/>
      <c r="BE117" s="46"/>
      <c r="BF117" s="69"/>
      <c r="BG117" s="69">
        <f t="shared" si="364"/>
        <v>1</v>
      </c>
      <c r="BH117" s="69">
        <f t="shared" si="417"/>
        <v>2396.0631937500002</v>
      </c>
      <c r="BI117" s="72"/>
      <c r="BJ117" s="72"/>
      <c r="BK117" s="69">
        <f t="shared" si="418"/>
        <v>1</v>
      </c>
      <c r="BL117" s="69">
        <f>(AE117+AF117)*30%</f>
        <v>2396.0631937500002</v>
      </c>
      <c r="BM117" s="69"/>
      <c r="BN117" s="69"/>
      <c r="BO117" s="72"/>
      <c r="BP117" s="72">
        <f t="shared" si="271"/>
        <v>0</v>
      </c>
      <c r="BQ117" s="69">
        <f t="shared" si="393"/>
        <v>4792.1263875000004</v>
      </c>
      <c r="BR117" s="69">
        <f t="shared" si="394"/>
        <v>6123.2726062500005</v>
      </c>
      <c r="BS117" s="69">
        <f t="shared" si="395"/>
        <v>2396.0631937500002</v>
      </c>
      <c r="BT117" s="69">
        <f t="shared" si="396"/>
        <v>5058.3556312500004</v>
      </c>
      <c r="BU117" s="69">
        <f t="shared" si="397"/>
        <v>13577.691431250001</v>
      </c>
      <c r="BV117" s="73">
        <f t="shared" si="398"/>
        <v>162932.29717500001</v>
      </c>
      <c r="BW117" s="54" t="s">
        <v>232</v>
      </c>
    </row>
    <row r="118" spans="1:75" s="74" customFormat="1" ht="14.25" customHeight="1" x14ac:dyDescent="0.3">
      <c r="A118" s="66">
        <v>19</v>
      </c>
      <c r="B118" s="68" t="s">
        <v>304</v>
      </c>
      <c r="C118" s="104" t="s">
        <v>269</v>
      </c>
      <c r="D118" s="67" t="s">
        <v>61</v>
      </c>
      <c r="E118" s="68" t="s">
        <v>326</v>
      </c>
      <c r="F118" s="75">
        <v>117</v>
      </c>
      <c r="G118" s="76">
        <v>44365</v>
      </c>
      <c r="H118" s="76">
        <v>46191</v>
      </c>
      <c r="I118" s="75" t="s">
        <v>168</v>
      </c>
      <c r="J118" s="67" t="s">
        <v>350</v>
      </c>
      <c r="K118" s="67" t="s">
        <v>68</v>
      </c>
      <c r="L118" s="105">
        <v>11.09</v>
      </c>
      <c r="M118" s="67">
        <v>4.8099999999999996</v>
      </c>
      <c r="N118" s="68">
        <v>17697</v>
      </c>
      <c r="O118" s="69">
        <f t="shared" si="379"/>
        <v>85122.569999999992</v>
      </c>
      <c r="P118" s="67"/>
      <c r="Q118" s="67"/>
      <c r="R118" s="67"/>
      <c r="S118" s="67"/>
      <c r="T118" s="67">
        <v>1</v>
      </c>
      <c r="U118" s="67"/>
      <c r="V118" s="67">
        <f t="shared" ref="V118" si="422">SUM(P118+S118)</f>
        <v>0</v>
      </c>
      <c r="W118" s="67">
        <f t="shared" ref="W118" si="423">SUM(Q118+T118)</f>
        <v>1</v>
      </c>
      <c r="X118" s="67">
        <f t="shared" ref="X118" si="424">SUM(R118+U118)</f>
        <v>0</v>
      </c>
      <c r="Y118" s="69">
        <f t="shared" ref="Y118" si="425">SUM(O118/16*P118)</f>
        <v>0</v>
      </c>
      <c r="Z118" s="69">
        <f t="shared" ref="Z118" si="426">SUM(O118/16*Q118)</f>
        <v>0</v>
      </c>
      <c r="AA118" s="69">
        <f t="shared" ref="AA118" si="427">SUM(O118/16*R118)</f>
        <v>0</v>
      </c>
      <c r="AB118" s="69">
        <f t="shared" ref="AB118" si="428">SUM(O118/16*S118)</f>
        <v>0</v>
      </c>
      <c r="AC118" s="69">
        <f t="shared" ref="AC118" si="429">SUM(O118/16*T118)</f>
        <v>5320.1606249999995</v>
      </c>
      <c r="AD118" s="69">
        <f t="shared" ref="AD118" si="430">SUM(O118/16*U118)</f>
        <v>0</v>
      </c>
      <c r="AE118" s="69">
        <f t="shared" ref="AE118" si="431">SUM(Y118:AD118)</f>
        <v>5320.1606249999995</v>
      </c>
      <c r="AF118" s="69">
        <f t="shared" si="384"/>
        <v>2660.0803124999998</v>
      </c>
      <c r="AG118" s="69">
        <f t="shared" si="415"/>
        <v>798.02409374999991</v>
      </c>
      <c r="AH118" s="69">
        <f t="shared" ref="AH118" si="432">SUM(N118/16*S118+N118/16*T118+N118/16*U118)*20%</f>
        <v>221.21250000000001</v>
      </c>
      <c r="AI118" s="69">
        <f t="shared" si="386"/>
        <v>8999.4775312499987</v>
      </c>
      <c r="AJ118" s="106"/>
      <c r="AK118" s="71">
        <f t="shared" si="289"/>
        <v>0</v>
      </c>
      <c r="AL118" s="106"/>
      <c r="AM118" s="71">
        <f t="shared" ref="AM118" si="433">N118/16*AL118*50%</f>
        <v>0</v>
      </c>
      <c r="AN118" s="71">
        <f t="shared" si="416"/>
        <v>0</v>
      </c>
      <c r="AO118" s="71">
        <f t="shared" si="387"/>
        <v>0</v>
      </c>
      <c r="AP118" s="106"/>
      <c r="AQ118" s="71">
        <f t="shared" ref="AQ118" si="434">N118/16*AP118*50%</f>
        <v>0</v>
      </c>
      <c r="AR118" s="71"/>
      <c r="AS118" s="71">
        <f t="shared" ref="AS118" si="435">N118/16*AR118*40%</f>
        <v>0</v>
      </c>
      <c r="AT118" s="70">
        <f t="shared" si="388"/>
        <v>0</v>
      </c>
      <c r="AU118" s="71">
        <f t="shared" si="389"/>
        <v>0</v>
      </c>
      <c r="AV118" s="70">
        <f t="shared" si="390"/>
        <v>0</v>
      </c>
      <c r="AW118" s="71">
        <f t="shared" si="391"/>
        <v>0</v>
      </c>
      <c r="AX118" s="107"/>
      <c r="AY118" s="124"/>
      <c r="AZ118" s="124"/>
      <c r="BA118" s="124"/>
      <c r="BB118" s="71">
        <f>SUM(N118*AY118)*50%+(N118*AZ118)*60%+(N118*BA118)*60%</f>
        <v>0</v>
      </c>
      <c r="BC118" s="67"/>
      <c r="BD118" s="67"/>
      <c r="BE118" s="67"/>
      <c r="BF118" s="69">
        <f t="shared" ref="BF118" si="436">SUM(N118*BC118*20%)+(N118*BD118)*30%</f>
        <v>0</v>
      </c>
      <c r="BG118" s="69">
        <f t="shared" si="364"/>
        <v>1</v>
      </c>
      <c r="BH118" s="69">
        <f t="shared" si="417"/>
        <v>2394.0722812499994</v>
      </c>
      <c r="BI118" s="69"/>
      <c r="BJ118" s="69">
        <f>(O118/18*BI118)*30%</f>
        <v>0</v>
      </c>
      <c r="BK118" s="69">
        <f>V118+W118+X118</f>
        <v>1</v>
      </c>
      <c r="BL118" s="69">
        <f>(AE118+AF118)*30%</f>
        <v>2394.0722812499994</v>
      </c>
      <c r="BM118" s="69"/>
      <c r="BN118" s="69"/>
      <c r="BO118" s="69"/>
      <c r="BP118" s="72">
        <f t="shared" si="271"/>
        <v>0</v>
      </c>
      <c r="BQ118" s="69">
        <f t="shared" ref="BQ118" si="437">AW118+BB118+BF118+BH118+BJ118+BL118+BP118+BM118+BN118</f>
        <v>4788.1445624999988</v>
      </c>
      <c r="BR118" s="69">
        <f t="shared" si="394"/>
        <v>6339.3972187499994</v>
      </c>
      <c r="BS118" s="69">
        <f t="shared" si="395"/>
        <v>2394.0722812499994</v>
      </c>
      <c r="BT118" s="69">
        <f t="shared" si="396"/>
        <v>5054.1525937499991</v>
      </c>
      <c r="BU118" s="69">
        <f t="shared" si="397"/>
        <v>13787.622093749997</v>
      </c>
      <c r="BV118" s="73">
        <f t="shared" si="398"/>
        <v>165451.46512499996</v>
      </c>
      <c r="BW118" s="74" t="s">
        <v>232</v>
      </c>
    </row>
    <row r="119" spans="1:75" s="55" customFormat="1" ht="14.25" customHeight="1" x14ac:dyDescent="0.3">
      <c r="A119" s="101">
        <v>19</v>
      </c>
      <c r="B119" s="81" t="s">
        <v>101</v>
      </c>
      <c r="C119" s="81" t="s">
        <v>457</v>
      </c>
      <c r="D119" s="46" t="s">
        <v>61</v>
      </c>
      <c r="E119" s="82" t="s">
        <v>272</v>
      </c>
      <c r="F119" s="135">
        <v>79</v>
      </c>
      <c r="G119" s="134">
        <v>43304</v>
      </c>
      <c r="H119" s="103">
        <v>45130</v>
      </c>
      <c r="I119" s="75" t="s">
        <v>167</v>
      </c>
      <c r="J119" s="46" t="s">
        <v>349</v>
      </c>
      <c r="K119" s="46" t="s">
        <v>64</v>
      </c>
      <c r="L119" s="77">
        <v>26</v>
      </c>
      <c r="M119" s="46">
        <v>5.41</v>
      </c>
      <c r="N119" s="68">
        <v>17697</v>
      </c>
      <c r="O119" s="69">
        <f t="shared" si="379"/>
        <v>95740.77</v>
      </c>
      <c r="P119" s="46"/>
      <c r="Q119" s="46"/>
      <c r="R119" s="46">
        <v>1</v>
      </c>
      <c r="S119" s="46"/>
      <c r="T119" s="46"/>
      <c r="U119" s="46"/>
      <c r="V119" s="67">
        <f t="shared" ref="V119" si="438">SUM(P119+S119)</f>
        <v>0</v>
      </c>
      <c r="W119" s="67">
        <f t="shared" ref="W119" si="439">SUM(Q119+T119)</f>
        <v>0</v>
      </c>
      <c r="X119" s="67">
        <f t="shared" ref="X119" si="440">SUM(R119+U119)</f>
        <v>1</v>
      </c>
      <c r="Y119" s="69">
        <f t="shared" si="282"/>
        <v>0</v>
      </c>
      <c r="Z119" s="69">
        <f t="shared" si="283"/>
        <v>0</v>
      </c>
      <c r="AA119" s="69">
        <f t="shared" si="284"/>
        <v>5983.7981250000003</v>
      </c>
      <c r="AB119" s="69">
        <f t="shared" si="285"/>
        <v>0</v>
      </c>
      <c r="AC119" s="69">
        <f t="shared" si="286"/>
        <v>0</v>
      </c>
      <c r="AD119" s="69">
        <f t="shared" si="287"/>
        <v>0</v>
      </c>
      <c r="AE119" s="69">
        <f t="shared" si="414"/>
        <v>5983.7981250000003</v>
      </c>
      <c r="AF119" s="69">
        <f t="shared" si="384"/>
        <v>2991.8990625000001</v>
      </c>
      <c r="AG119" s="69">
        <f>(AE119+AF119)*10%</f>
        <v>897.56971874999999</v>
      </c>
      <c r="AH119" s="69">
        <f t="shared" si="227"/>
        <v>0</v>
      </c>
      <c r="AI119" s="69">
        <f t="shared" si="386"/>
        <v>9873.2669062500008</v>
      </c>
      <c r="AJ119" s="78"/>
      <c r="AK119" s="71">
        <f t="shared" si="289"/>
        <v>0</v>
      </c>
      <c r="AL119" s="78"/>
      <c r="AM119" s="71">
        <f>N119/16*AL119*50%</f>
        <v>0</v>
      </c>
      <c r="AN119" s="71">
        <f t="shared" si="416"/>
        <v>0</v>
      </c>
      <c r="AO119" s="71">
        <f t="shared" si="387"/>
        <v>0</v>
      </c>
      <c r="AP119" s="78"/>
      <c r="AQ119" s="71">
        <f>N119/16*AP119*50%</f>
        <v>0</v>
      </c>
      <c r="AR119" s="78"/>
      <c r="AS119" s="71">
        <f>N119/16*AR119*40%</f>
        <v>0</v>
      </c>
      <c r="AT119" s="70">
        <f t="shared" si="388"/>
        <v>0</v>
      </c>
      <c r="AU119" s="71">
        <f t="shared" si="389"/>
        <v>0</v>
      </c>
      <c r="AV119" s="70">
        <f t="shared" si="390"/>
        <v>0</v>
      </c>
      <c r="AW119" s="71">
        <f t="shared" si="391"/>
        <v>0</v>
      </c>
      <c r="AX119" s="79"/>
      <c r="AY119" s="80"/>
      <c r="AZ119" s="80"/>
      <c r="BA119" s="80"/>
      <c r="BB119" s="71"/>
      <c r="BC119" s="46"/>
      <c r="BD119" s="46"/>
      <c r="BE119" s="46"/>
      <c r="BF119" s="69">
        <f t="shared" ref="BF119:BF150" si="441">SUM(N119*BC119*20%)+(N119*BD119)*30%</f>
        <v>0</v>
      </c>
      <c r="BG119" s="69">
        <f t="shared" si="364"/>
        <v>1</v>
      </c>
      <c r="BH119" s="69">
        <f t="shared" si="417"/>
        <v>2692.70915625</v>
      </c>
      <c r="BI119" s="72"/>
      <c r="BJ119" s="72">
        <f>(O119/18*BI119)*30%</f>
        <v>0</v>
      </c>
      <c r="BK119" s="69">
        <f t="shared" si="418"/>
        <v>1</v>
      </c>
      <c r="BL119" s="69">
        <f t="shared" ref="BL119:BL128" si="442">(AE119+AF119)*40%</f>
        <v>3590.278875</v>
      </c>
      <c r="BM119" s="69"/>
      <c r="BN119" s="69"/>
      <c r="BO119" s="69"/>
      <c r="BP119" s="72">
        <f t="shared" si="271"/>
        <v>0</v>
      </c>
      <c r="BQ119" s="69">
        <f t="shared" si="393"/>
        <v>6282.9880312499999</v>
      </c>
      <c r="BR119" s="69">
        <f t="shared" si="394"/>
        <v>6881.3678437500002</v>
      </c>
      <c r="BS119" s="69">
        <f t="shared" si="395"/>
        <v>2692.70915625</v>
      </c>
      <c r="BT119" s="69">
        <f t="shared" si="396"/>
        <v>6582.1779375000006</v>
      </c>
      <c r="BU119" s="69">
        <f t="shared" si="397"/>
        <v>16156.254937500002</v>
      </c>
      <c r="BV119" s="73">
        <f t="shared" si="398"/>
        <v>193875.05925000002</v>
      </c>
      <c r="BW119" s="54" t="s">
        <v>228</v>
      </c>
    </row>
    <row r="120" spans="1:75" s="55" customFormat="1" ht="14.25" customHeight="1" x14ac:dyDescent="0.3">
      <c r="A120" s="101">
        <v>20</v>
      </c>
      <c r="B120" s="1" t="s">
        <v>458</v>
      </c>
      <c r="C120" s="81" t="s">
        <v>457</v>
      </c>
      <c r="D120" s="46" t="s">
        <v>61</v>
      </c>
      <c r="E120" s="82" t="s">
        <v>272</v>
      </c>
      <c r="F120" s="135">
        <v>79</v>
      </c>
      <c r="G120" s="134">
        <v>43304</v>
      </c>
      <c r="H120" s="103">
        <v>45130</v>
      </c>
      <c r="I120" s="75" t="s">
        <v>167</v>
      </c>
      <c r="J120" s="46" t="s">
        <v>349</v>
      </c>
      <c r="K120" s="46" t="s">
        <v>64</v>
      </c>
      <c r="L120" s="77">
        <v>26</v>
      </c>
      <c r="M120" s="46">
        <v>5.41</v>
      </c>
      <c r="N120" s="68">
        <v>17697</v>
      </c>
      <c r="O120" s="69">
        <f t="shared" ref="O120" si="443">N120*M120</f>
        <v>95740.77</v>
      </c>
      <c r="P120" s="46"/>
      <c r="Q120" s="46"/>
      <c r="R120" s="46">
        <v>1</v>
      </c>
      <c r="S120" s="46"/>
      <c r="T120" s="46"/>
      <c r="U120" s="46"/>
      <c r="V120" s="67">
        <f t="shared" ref="V120" si="444">SUM(P120+S120)</f>
        <v>0</v>
      </c>
      <c r="W120" s="67">
        <f t="shared" ref="W120" si="445">SUM(Q120+T120)</f>
        <v>0</v>
      </c>
      <c r="X120" s="67">
        <f t="shared" ref="X120" si="446">SUM(R120+U120)</f>
        <v>1</v>
      </c>
      <c r="Y120" s="69">
        <f t="shared" si="282"/>
        <v>0</v>
      </c>
      <c r="Z120" s="69">
        <f t="shared" si="283"/>
        <v>0</v>
      </c>
      <c r="AA120" s="69">
        <f t="shared" si="284"/>
        <v>5983.7981250000003</v>
      </c>
      <c r="AB120" s="69">
        <f t="shared" si="285"/>
        <v>0</v>
      </c>
      <c r="AC120" s="69">
        <f t="shared" si="286"/>
        <v>0</v>
      </c>
      <c r="AD120" s="69">
        <f t="shared" si="287"/>
        <v>0</v>
      </c>
      <c r="AE120" s="69">
        <f t="shared" ref="AE120" si="447">SUM(Y120:AD120)</f>
        <v>5983.7981250000003</v>
      </c>
      <c r="AF120" s="69">
        <f t="shared" ref="AF120" si="448">AE120*50%</f>
        <v>2991.8990625000001</v>
      </c>
      <c r="AG120" s="69">
        <f>(AE120+AF120)*10%</f>
        <v>897.56971874999999</v>
      </c>
      <c r="AH120" s="69">
        <f t="shared" si="227"/>
        <v>0</v>
      </c>
      <c r="AI120" s="69">
        <f t="shared" ref="AI120" si="449">AH120+AG120+AF120+AE120</f>
        <v>9873.2669062500008</v>
      </c>
      <c r="AJ120" s="78"/>
      <c r="AK120" s="71">
        <f t="shared" si="289"/>
        <v>0</v>
      </c>
      <c r="AL120" s="78"/>
      <c r="AM120" s="71">
        <f>N120/16*AL120*50%</f>
        <v>0</v>
      </c>
      <c r="AN120" s="71">
        <f t="shared" ref="AN120" si="450">AJ120+AL120</f>
        <v>0</v>
      </c>
      <c r="AO120" s="71">
        <f t="shared" ref="AO120" si="451">AK120+AM120</f>
        <v>0</v>
      </c>
      <c r="AP120" s="78"/>
      <c r="AQ120" s="71">
        <f>N120/16*AP120*50%</f>
        <v>0</v>
      </c>
      <c r="AR120" s="78"/>
      <c r="AS120" s="71">
        <f>N120/16*AR120*40%</f>
        <v>0</v>
      </c>
      <c r="AT120" s="70">
        <f t="shared" ref="AT120" si="452">AP120+AR120</f>
        <v>0</v>
      </c>
      <c r="AU120" s="71">
        <f t="shared" ref="AU120" si="453">AQ120+AS120</f>
        <v>0</v>
      </c>
      <c r="AV120" s="70">
        <f t="shared" ref="AV120" si="454">AN120+AT120</f>
        <v>0</v>
      </c>
      <c r="AW120" s="71">
        <f t="shared" ref="AW120" si="455">AO120+AU120</f>
        <v>0</v>
      </c>
      <c r="AX120" s="79"/>
      <c r="AY120" s="80"/>
      <c r="AZ120" s="80"/>
      <c r="BA120" s="80"/>
      <c r="BB120" s="71"/>
      <c r="BC120" s="46"/>
      <c r="BD120" s="46"/>
      <c r="BE120" s="46"/>
      <c r="BF120" s="69">
        <f t="shared" si="441"/>
        <v>0</v>
      </c>
      <c r="BG120" s="69">
        <f t="shared" si="364"/>
        <v>1</v>
      </c>
      <c r="BH120" s="69">
        <f t="shared" ref="BH120" si="456">(AE120+AF120)*30%</f>
        <v>2692.70915625</v>
      </c>
      <c r="BI120" s="72"/>
      <c r="BJ120" s="72">
        <f>(O120/18*BI120)*30%</f>
        <v>0</v>
      </c>
      <c r="BK120" s="69">
        <f t="shared" si="418"/>
        <v>1</v>
      </c>
      <c r="BL120" s="69">
        <f t="shared" si="442"/>
        <v>3590.278875</v>
      </c>
      <c r="BM120" s="69"/>
      <c r="BN120" s="69"/>
      <c r="BO120" s="69"/>
      <c r="BP120" s="72">
        <f t="shared" si="271"/>
        <v>0</v>
      </c>
      <c r="BQ120" s="69">
        <f t="shared" ref="BQ120" si="457">AW120+BB120+BF120+BH120+BJ120+BL120+BP120</f>
        <v>6282.9880312499999</v>
      </c>
      <c r="BR120" s="69">
        <f t="shared" ref="BR120" si="458">AE120+AG120+AH120+BF120+BP120</f>
        <v>6881.3678437500002</v>
      </c>
      <c r="BS120" s="69">
        <f t="shared" ref="BS120" si="459">AW120+BB120+BH120+BJ120</f>
        <v>2692.70915625</v>
      </c>
      <c r="BT120" s="69">
        <f t="shared" ref="BT120" si="460">AF120+BL120</f>
        <v>6582.1779375000006</v>
      </c>
      <c r="BU120" s="69">
        <f t="shared" ref="BU120" si="461">SUM(AI120+BQ120)</f>
        <v>16156.254937500002</v>
      </c>
      <c r="BV120" s="73">
        <f t="shared" ref="BV120" si="462">BU120*12</f>
        <v>193875.05925000002</v>
      </c>
      <c r="BW120" s="54" t="s">
        <v>228</v>
      </c>
    </row>
    <row r="121" spans="1:75" s="55" customFormat="1" ht="14.25" customHeight="1" x14ac:dyDescent="0.3">
      <c r="A121" s="101">
        <v>21</v>
      </c>
      <c r="B121" s="81" t="s">
        <v>120</v>
      </c>
      <c r="C121" s="104" t="s">
        <v>106</v>
      </c>
      <c r="D121" s="67" t="s">
        <v>61</v>
      </c>
      <c r="E121" s="68" t="s">
        <v>240</v>
      </c>
      <c r="F121" s="104">
        <v>59</v>
      </c>
      <c r="G121" s="145" t="s">
        <v>344</v>
      </c>
      <c r="H121" s="145">
        <v>44646</v>
      </c>
      <c r="I121" s="104" t="s">
        <v>106</v>
      </c>
      <c r="J121" s="67">
        <v>2</v>
      </c>
      <c r="K121" s="46" t="s">
        <v>68</v>
      </c>
      <c r="L121" s="105">
        <v>12</v>
      </c>
      <c r="M121" s="67">
        <v>4.8099999999999996</v>
      </c>
      <c r="N121" s="68">
        <v>17697</v>
      </c>
      <c r="O121" s="69">
        <f t="shared" ref="O121:O131" si="463">N121*M121</f>
        <v>85122.569999999992</v>
      </c>
      <c r="P121" s="46"/>
      <c r="Q121" s="46">
        <v>6</v>
      </c>
      <c r="R121" s="46">
        <v>3</v>
      </c>
      <c r="S121" s="46"/>
      <c r="T121" s="46">
        <v>6</v>
      </c>
      <c r="U121" s="46"/>
      <c r="V121" s="67">
        <f t="shared" ref="V121" si="464">SUM(P121+S121)</f>
        <v>0</v>
      </c>
      <c r="W121" s="67">
        <f t="shared" ref="W121" si="465">SUM(Q121+T121)</f>
        <v>12</v>
      </c>
      <c r="X121" s="67">
        <f t="shared" ref="X121" si="466">SUM(R121+U121)</f>
        <v>3</v>
      </c>
      <c r="Y121" s="69">
        <f t="shared" si="282"/>
        <v>0</v>
      </c>
      <c r="Z121" s="69">
        <f t="shared" si="283"/>
        <v>31920.963749999995</v>
      </c>
      <c r="AA121" s="69">
        <f t="shared" si="284"/>
        <v>15960.481874999998</v>
      </c>
      <c r="AB121" s="69">
        <f t="shared" si="285"/>
        <v>0</v>
      </c>
      <c r="AC121" s="69">
        <f t="shared" si="286"/>
        <v>31920.963749999995</v>
      </c>
      <c r="AD121" s="69">
        <f t="shared" si="287"/>
        <v>0</v>
      </c>
      <c r="AE121" s="69">
        <f t="shared" ref="AE121:AE131" si="467">SUM(Y121:AD121)</f>
        <v>79802.409374999988</v>
      </c>
      <c r="AF121" s="69">
        <f t="shared" ref="AF121:AF131" si="468">AE121*50%</f>
        <v>39901.204687499994</v>
      </c>
      <c r="AG121" s="69">
        <f t="shared" ref="AG121:AG131" si="469">(AE121+AF121)*10%</f>
        <v>11970.361406249998</v>
      </c>
      <c r="AH121" s="69">
        <f t="shared" si="227"/>
        <v>1327.2750000000001</v>
      </c>
      <c r="AI121" s="69">
        <f t="shared" ref="AI121:AI131" si="470">AH121+AG121+AF121+AE121</f>
        <v>133001.25046874999</v>
      </c>
      <c r="AJ121" s="78"/>
      <c r="AK121" s="71">
        <f t="shared" si="289"/>
        <v>0</v>
      </c>
      <c r="AL121" s="78"/>
      <c r="AM121" s="71">
        <f>N121/18*AL121*50%</f>
        <v>0</v>
      </c>
      <c r="AN121" s="71">
        <f t="shared" ref="AN121:AN126" si="471">AJ121+AL121</f>
        <v>0</v>
      </c>
      <c r="AO121" s="71">
        <f t="shared" ref="AO121:AO131" si="472">AK121+AM121</f>
        <v>0</v>
      </c>
      <c r="AP121" s="78"/>
      <c r="AQ121" s="71">
        <f>N121/18*AP121*50%</f>
        <v>0</v>
      </c>
      <c r="AR121" s="78"/>
      <c r="AS121" s="71">
        <f>N121/18*AR121*40%</f>
        <v>0</v>
      </c>
      <c r="AT121" s="70">
        <f t="shared" ref="AT121:AT131" si="473">AP121+AR121</f>
        <v>0</v>
      </c>
      <c r="AU121" s="71">
        <f t="shared" ref="AU121:AU131" si="474">AQ121+AS121</f>
        <v>0</v>
      </c>
      <c r="AV121" s="70">
        <f t="shared" ref="AV121:AV127" si="475">AN121+AT121</f>
        <v>0</v>
      </c>
      <c r="AW121" s="71">
        <f t="shared" ref="AW121:AW131" si="476">AO121+AU121</f>
        <v>0</v>
      </c>
      <c r="AX121" s="79"/>
      <c r="AY121" s="80"/>
      <c r="AZ121" s="79"/>
      <c r="BA121" s="80"/>
      <c r="BB121" s="71">
        <f>SUM(N121*AY121)*50%+(N121*AZ121)*60%+(N121*BA121)*60%</f>
        <v>0</v>
      </c>
      <c r="BC121" s="46"/>
      <c r="BD121" s="46"/>
      <c r="BE121" s="46"/>
      <c r="BF121" s="69">
        <f t="shared" si="441"/>
        <v>0</v>
      </c>
      <c r="BG121" s="69">
        <f t="shared" si="364"/>
        <v>15</v>
      </c>
      <c r="BH121" s="69">
        <f>(O121/18*BG121)*1.5*30%</f>
        <v>31920.963749999995</v>
      </c>
      <c r="BI121" s="72"/>
      <c r="BJ121" s="72"/>
      <c r="BK121" s="69"/>
      <c r="BL121" s="69"/>
      <c r="BM121" s="69"/>
      <c r="BN121" s="69"/>
      <c r="BO121" s="72"/>
      <c r="BP121" s="72">
        <f t="shared" si="271"/>
        <v>0</v>
      </c>
      <c r="BQ121" s="69">
        <f t="shared" ref="BQ121:BQ131" si="477">AW121+BB121+BF121+BH121+BJ121+BL121+BP121</f>
        <v>31920.963749999995</v>
      </c>
      <c r="BR121" s="69">
        <f t="shared" ref="BR121:BR131" si="478">AE121+AG121+AH121+BF121+BP121</f>
        <v>93100.045781249981</v>
      </c>
      <c r="BS121" s="69">
        <f t="shared" ref="BS121:BS131" si="479">AW121+BB121+BH121+BJ121</f>
        <v>31920.963749999995</v>
      </c>
      <c r="BT121" s="69">
        <f t="shared" ref="BT121:BT131" si="480">AF121+BL121</f>
        <v>39901.204687499994</v>
      </c>
      <c r="BU121" s="69">
        <f t="shared" ref="BU121:BU131" si="481">SUM(AI121+BQ121)</f>
        <v>164922.21421874998</v>
      </c>
      <c r="BV121" s="73">
        <f t="shared" ref="BV121:BV131" si="482">BU121*12</f>
        <v>1979066.5706249997</v>
      </c>
      <c r="BW121" s="54" t="s">
        <v>275</v>
      </c>
    </row>
    <row r="122" spans="1:75" s="55" customFormat="1" ht="14.25" customHeight="1" x14ac:dyDescent="0.3">
      <c r="A122" s="101">
        <v>22</v>
      </c>
      <c r="B122" s="81" t="s">
        <v>99</v>
      </c>
      <c r="C122" s="141" t="s">
        <v>89</v>
      </c>
      <c r="D122" s="142" t="s">
        <v>61</v>
      </c>
      <c r="E122" s="143" t="s">
        <v>274</v>
      </c>
      <c r="F122" s="75">
        <v>118</v>
      </c>
      <c r="G122" s="76">
        <v>44365</v>
      </c>
      <c r="H122" s="144" t="s">
        <v>402</v>
      </c>
      <c r="I122" s="75" t="s">
        <v>89</v>
      </c>
      <c r="J122" s="46" t="s">
        <v>350</v>
      </c>
      <c r="K122" s="46" t="s">
        <v>68</v>
      </c>
      <c r="L122" s="77">
        <v>31.04</v>
      </c>
      <c r="M122" s="46">
        <v>5.16</v>
      </c>
      <c r="N122" s="68">
        <v>17697</v>
      </c>
      <c r="O122" s="69">
        <f t="shared" si="463"/>
        <v>91316.52</v>
      </c>
      <c r="P122" s="46"/>
      <c r="Q122" s="46">
        <v>4</v>
      </c>
      <c r="R122" s="46">
        <v>2</v>
      </c>
      <c r="S122" s="46"/>
      <c r="T122" s="46">
        <v>2</v>
      </c>
      <c r="U122" s="46"/>
      <c r="V122" s="67">
        <f t="shared" ref="V122" si="483">SUM(P122+S122)</f>
        <v>0</v>
      </c>
      <c r="W122" s="67">
        <f t="shared" ref="W122" si="484">SUM(Q122+T122)</f>
        <v>6</v>
      </c>
      <c r="X122" s="67">
        <f t="shared" ref="X122" si="485">SUM(R122+U122)</f>
        <v>2</v>
      </c>
      <c r="Y122" s="69">
        <f t="shared" si="282"/>
        <v>0</v>
      </c>
      <c r="Z122" s="69">
        <f t="shared" si="283"/>
        <v>22829.13</v>
      </c>
      <c r="AA122" s="69">
        <f t="shared" si="284"/>
        <v>11414.565000000001</v>
      </c>
      <c r="AB122" s="69">
        <f t="shared" si="285"/>
        <v>0</v>
      </c>
      <c r="AC122" s="69">
        <f t="shared" si="286"/>
        <v>11414.565000000001</v>
      </c>
      <c r="AD122" s="69">
        <f t="shared" si="287"/>
        <v>0</v>
      </c>
      <c r="AE122" s="69">
        <f t="shared" si="467"/>
        <v>45658.26</v>
      </c>
      <c r="AF122" s="69">
        <f t="shared" si="468"/>
        <v>22829.13</v>
      </c>
      <c r="AG122" s="69">
        <f t="shared" si="469"/>
        <v>6848.7390000000005</v>
      </c>
      <c r="AH122" s="69">
        <f t="shared" si="227"/>
        <v>442.42500000000001</v>
      </c>
      <c r="AI122" s="69">
        <f t="shared" si="470"/>
        <v>75778.554000000004</v>
      </c>
      <c r="AJ122" s="78"/>
      <c r="AK122" s="71">
        <f t="shared" si="289"/>
        <v>0</v>
      </c>
      <c r="AL122" s="78"/>
      <c r="AM122" s="71">
        <f>N122/18*AL122*50%</f>
        <v>0</v>
      </c>
      <c r="AN122" s="71">
        <f t="shared" si="471"/>
        <v>0</v>
      </c>
      <c r="AO122" s="71">
        <f t="shared" si="472"/>
        <v>0</v>
      </c>
      <c r="AP122" s="78"/>
      <c r="AQ122" s="71">
        <f>N122/18*AP122*50%</f>
        <v>0</v>
      </c>
      <c r="AR122" s="78"/>
      <c r="AS122" s="71">
        <f>N122/18*AR122*40%</f>
        <v>0</v>
      </c>
      <c r="AT122" s="70">
        <f t="shared" si="473"/>
        <v>0</v>
      </c>
      <c r="AU122" s="71">
        <f t="shared" si="474"/>
        <v>0</v>
      </c>
      <c r="AV122" s="70">
        <f t="shared" si="475"/>
        <v>0</v>
      </c>
      <c r="AW122" s="71">
        <f t="shared" si="476"/>
        <v>0</v>
      </c>
      <c r="AX122" s="79"/>
      <c r="AY122" s="80"/>
      <c r="AZ122" s="80"/>
      <c r="BA122" s="80"/>
      <c r="BB122" s="71"/>
      <c r="BC122" s="46"/>
      <c r="BD122" s="46"/>
      <c r="BE122" s="46"/>
      <c r="BF122" s="69">
        <f t="shared" si="441"/>
        <v>0</v>
      </c>
      <c r="BG122" s="69">
        <f t="shared" si="364"/>
        <v>8</v>
      </c>
      <c r="BH122" s="69">
        <f>(O122/18*BG122)*1.5*30%</f>
        <v>18263.304</v>
      </c>
      <c r="BI122" s="72"/>
      <c r="BJ122" s="72">
        <f t="shared" ref="BJ122:BJ144" si="486">(O122/18*BI122)*30%</f>
        <v>0</v>
      </c>
      <c r="BK122" s="69">
        <f t="shared" si="418"/>
        <v>8</v>
      </c>
      <c r="BL122" s="69">
        <f>(AE122+AF122)*30%</f>
        <v>20546.217000000001</v>
      </c>
      <c r="BM122" s="69"/>
      <c r="BN122" s="69"/>
      <c r="BO122" s="72"/>
      <c r="BP122" s="72">
        <f t="shared" si="271"/>
        <v>0</v>
      </c>
      <c r="BQ122" s="69">
        <f t="shared" si="477"/>
        <v>38809.521000000001</v>
      </c>
      <c r="BR122" s="69">
        <f t="shared" si="478"/>
        <v>52949.424000000006</v>
      </c>
      <c r="BS122" s="69">
        <f t="shared" si="479"/>
        <v>18263.304</v>
      </c>
      <c r="BT122" s="69">
        <f t="shared" si="480"/>
        <v>43375.347000000002</v>
      </c>
      <c r="BU122" s="69">
        <f t="shared" si="481"/>
        <v>114588.07500000001</v>
      </c>
      <c r="BV122" s="73">
        <f t="shared" si="482"/>
        <v>1375056.9000000001</v>
      </c>
      <c r="BW122" s="54" t="s">
        <v>232</v>
      </c>
    </row>
    <row r="123" spans="1:75" s="55" customFormat="1" ht="14.25" customHeight="1" x14ac:dyDescent="0.3">
      <c r="A123" s="101">
        <v>23</v>
      </c>
      <c r="B123" s="1" t="s">
        <v>455</v>
      </c>
      <c r="C123" s="141" t="s">
        <v>89</v>
      </c>
      <c r="D123" s="142" t="s">
        <v>61</v>
      </c>
      <c r="E123" s="143" t="s">
        <v>274</v>
      </c>
      <c r="F123" s="75">
        <v>118</v>
      </c>
      <c r="G123" s="76">
        <v>44365</v>
      </c>
      <c r="H123" s="144" t="s">
        <v>402</v>
      </c>
      <c r="I123" s="75" t="s">
        <v>173</v>
      </c>
      <c r="J123" s="46" t="s">
        <v>350</v>
      </c>
      <c r="K123" s="46" t="s">
        <v>68</v>
      </c>
      <c r="L123" s="77">
        <v>31.04</v>
      </c>
      <c r="M123" s="46">
        <v>5.16</v>
      </c>
      <c r="N123" s="68">
        <v>17697</v>
      </c>
      <c r="O123" s="69">
        <f t="shared" ref="O123" si="487">N123*M123</f>
        <v>91316.52</v>
      </c>
      <c r="P123" s="46"/>
      <c r="Q123" s="46">
        <v>2</v>
      </c>
      <c r="R123" s="46"/>
      <c r="S123" s="46"/>
      <c r="T123" s="46"/>
      <c r="U123" s="46"/>
      <c r="V123" s="67">
        <f t="shared" ref="V123" si="488">SUM(P123+S123)</f>
        <v>0</v>
      </c>
      <c r="W123" s="67">
        <f t="shared" ref="W123" si="489">SUM(Q123+T123)</f>
        <v>2</v>
      </c>
      <c r="X123" s="67">
        <f t="shared" ref="X123" si="490">SUM(R123+U123)</f>
        <v>0</v>
      </c>
      <c r="Y123" s="69">
        <f t="shared" si="282"/>
        <v>0</v>
      </c>
      <c r="Z123" s="69">
        <f t="shared" si="283"/>
        <v>11414.565000000001</v>
      </c>
      <c r="AA123" s="69">
        <f t="shared" si="284"/>
        <v>0</v>
      </c>
      <c r="AB123" s="69">
        <f t="shared" si="285"/>
        <v>0</v>
      </c>
      <c r="AC123" s="69">
        <f t="shared" si="286"/>
        <v>0</v>
      </c>
      <c r="AD123" s="69">
        <f t="shared" si="287"/>
        <v>0</v>
      </c>
      <c r="AE123" s="69">
        <f t="shared" ref="AE123" si="491">SUM(Y123:AD123)</f>
        <v>11414.565000000001</v>
      </c>
      <c r="AF123" s="69">
        <f t="shared" ref="AF123" si="492">AE123*50%</f>
        <v>5707.2825000000003</v>
      </c>
      <c r="AG123" s="69">
        <f t="shared" ref="AG123" si="493">(AE123+AF123)*10%</f>
        <v>1712.1847500000001</v>
      </c>
      <c r="AH123" s="69">
        <f t="shared" si="227"/>
        <v>0</v>
      </c>
      <c r="AI123" s="69">
        <f t="shared" ref="AI123" si="494">AH123+AG123+AF123+AE123</f>
        <v>18834.03225</v>
      </c>
      <c r="AJ123" s="78"/>
      <c r="AK123" s="71">
        <f t="shared" si="289"/>
        <v>0</v>
      </c>
      <c r="AL123" s="78"/>
      <c r="AM123" s="71">
        <f>N123/18*AL123*50%</f>
        <v>0</v>
      </c>
      <c r="AN123" s="71">
        <f t="shared" ref="AN123" si="495">AJ123+AL123</f>
        <v>0</v>
      </c>
      <c r="AO123" s="71">
        <f t="shared" ref="AO123" si="496">AK123+AM123</f>
        <v>0</v>
      </c>
      <c r="AP123" s="78"/>
      <c r="AQ123" s="71">
        <f>N123/18*AP123*50%</f>
        <v>0</v>
      </c>
      <c r="AR123" s="78"/>
      <c r="AS123" s="71">
        <f>N123/18*AR123*40%</f>
        <v>0</v>
      </c>
      <c r="AT123" s="70">
        <f t="shared" ref="AT123" si="497">AP123+AR123</f>
        <v>0</v>
      </c>
      <c r="AU123" s="71">
        <f t="shared" ref="AU123" si="498">AQ123+AS123</f>
        <v>0</v>
      </c>
      <c r="AV123" s="70">
        <f t="shared" ref="AV123" si="499">AN123+AT123</f>
        <v>0</v>
      </c>
      <c r="AW123" s="71">
        <f t="shared" ref="AW123" si="500">AO123+AU123</f>
        <v>0</v>
      </c>
      <c r="AX123" s="79"/>
      <c r="AY123" s="80"/>
      <c r="AZ123" s="80"/>
      <c r="BA123" s="80"/>
      <c r="BB123" s="71"/>
      <c r="BC123" s="46"/>
      <c r="BD123" s="46"/>
      <c r="BE123" s="46"/>
      <c r="BF123" s="69">
        <f t="shared" si="441"/>
        <v>0</v>
      </c>
      <c r="BG123" s="69">
        <f>V123+W123+X123</f>
        <v>2</v>
      </c>
      <c r="BH123" s="69">
        <f>(O123/18*BG123)*1.5*30%</f>
        <v>4565.826</v>
      </c>
      <c r="BI123" s="72"/>
      <c r="BJ123" s="72">
        <f t="shared" si="486"/>
        <v>0</v>
      </c>
      <c r="BK123" s="69">
        <f t="shared" si="418"/>
        <v>2</v>
      </c>
      <c r="BL123" s="69">
        <f>(AE123+AF123)*30%</f>
        <v>5136.5542500000001</v>
      </c>
      <c r="BM123" s="69"/>
      <c r="BN123" s="69"/>
      <c r="BO123" s="72"/>
      <c r="BP123" s="72">
        <f t="shared" si="271"/>
        <v>0</v>
      </c>
      <c r="BQ123" s="69">
        <f t="shared" ref="BQ123" si="501">AW123+BB123+BF123+BH123+BJ123+BL123+BP123</f>
        <v>9702.3802500000002</v>
      </c>
      <c r="BR123" s="69">
        <f t="shared" ref="BR123" si="502">AE123+AG123+AH123+BF123+BP123</f>
        <v>13126.749750000001</v>
      </c>
      <c r="BS123" s="69">
        <f t="shared" ref="BS123" si="503">AW123+BB123+BH123+BJ123</f>
        <v>4565.826</v>
      </c>
      <c r="BT123" s="69">
        <f t="shared" ref="BT123" si="504">AF123+BL123</f>
        <v>10843.83675</v>
      </c>
      <c r="BU123" s="69">
        <f t="shared" ref="BU123" si="505">SUM(AI123+BQ123)</f>
        <v>28536.412499999999</v>
      </c>
      <c r="BV123" s="73">
        <f t="shared" ref="BV123" si="506">BU123*12</f>
        <v>342436.94999999995</v>
      </c>
      <c r="BW123" s="54" t="s">
        <v>232</v>
      </c>
    </row>
    <row r="124" spans="1:75" s="55" customFormat="1" ht="14.25" customHeight="1" x14ac:dyDescent="0.3">
      <c r="A124" s="101">
        <v>24</v>
      </c>
      <c r="B124" s="81" t="s">
        <v>315</v>
      </c>
      <c r="C124" s="81" t="s">
        <v>409</v>
      </c>
      <c r="D124" s="46" t="s">
        <v>61</v>
      </c>
      <c r="E124" s="82" t="s">
        <v>316</v>
      </c>
      <c r="F124" s="135">
        <v>5</v>
      </c>
      <c r="G124" s="103">
        <v>42895</v>
      </c>
      <c r="H124" s="103">
        <v>44721</v>
      </c>
      <c r="I124" s="135" t="s">
        <v>175</v>
      </c>
      <c r="J124" s="46">
        <v>1</v>
      </c>
      <c r="K124" s="46" t="s">
        <v>72</v>
      </c>
      <c r="L124" s="77">
        <v>13.05</v>
      </c>
      <c r="M124" s="46">
        <v>4.95</v>
      </c>
      <c r="N124" s="68">
        <v>17697</v>
      </c>
      <c r="O124" s="69">
        <f t="shared" si="463"/>
        <v>87600.150000000009</v>
      </c>
      <c r="P124" s="46">
        <v>1</v>
      </c>
      <c r="Q124" s="46">
        <v>1</v>
      </c>
      <c r="R124" s="46">
        <v>4</v>
      </c>
      <c r="S124" s="46"/>
      <c r="T124" s="46">
        <v>2</v>
      </c>
      <c r="U124" s="46"/>
      <c r="V124" s="67">
        <f t="shared" ref="V124:V131" si="507">SUM(P124+S124)</f>
        <v>1</v>
      </c>
      <c r="W124" s="67">
        <f t="shared" ref="W124:W127" si="508">SUM(Q124+T124)</f>
        <v>3</v>
      </c>
      <c r="X124" s="67">
        <f t="shared" ref="X124:X127" si="509">SUM(R124+U124)</f>
        <v>4</v>
      </c>
      <c r="Y124" s="69">
        <f t="shared" si="282"/>
        <v>5475.0093750000005</v>
      </c>
      <c r="Z124" s="69">
        <f t="shared" si="283"/>
        <v>5475.0093750000005</v>
      </c>
      <c r="AA124" s="69">
        <f t="shared" si="284"/>
        <v>21900.037500000002</v>
      </c>
      <c r="AB124" s="69">
        <f t="shared" si="285"/>
        <v>0</v>
      </c>
      <c r="AC124" s="69">
        <f t="shared" si="286"/>
        <v>10950.018750000001</v>
      </c>
      <c r="AD124" s="69">
        <f t="shared" si="287"/>
        <v>0</v>
      </c>
      <c r="AE124" s="69">
        <f t="shared" si="467"/>
        <v>43800.075000000004</v>
      </c>
      <c r="AF124" s="69">
        <f t="shared" si="468"/>
        <v>21900.037500000002</v>
      </c>
      <c r="AG124" s="69">
        <f t="shared" si="469"/>
        <v>6570.0112500000005</v>
      </c>
      <c r="AH124" s="69">
        <f t="shared" si="227"/>
        <v>442.42500000000001</v>
      </c>
      <c r="AI124" s="69">
        <f t="shared" si="470"/>
        <v>72712.548750000016</v>
      </c>
      <c r="AJ124" s="78"/>
      <c r="AK124" s="71">
        <f t="shared" si="289"/>
        <v>0</v>
      </c>
      <c r="AL124" s="78"/>
      <c r="AM124" s="71">
        <f>N124/16*AL124*50%</f>
        <v>0</v>
      </c>
      <c r="AN124" s="71">
        <f t="shared" si="471"/>
        <v>0</v>
      </c>
      <c r="AO124" s="71">
        <f t="shared" si="472"/>
        <v>0</v>
      </c>
      <c r="AP124" s="78"/>
      <c r="AQ124" s="71">
        <f>N124/16*AP124*50%</f>
        <v>0</v>
      </c>
      <c r="AR124" s="78"/>
      <c r="AS124" s="71">
        <f>N124/16*AR124*40%</f>
        <v>0</v>
      </c>
      <c r="AT124" s="70">
        <f t="shared" si="473"/>
        <v>0</v>
      </c>
      <c r="AU124" s="71">
        <f t="shared" si="474"/>
        <v>0</v>
      </c>
      <c r="AV124" s="70">
        <f t="shared" si="475"/>
        <v>0</v>
      </c>
      <c r="AW124" s="71">
        <f t="shared" si="476"/>
        <v>0</v>
      </c>
      <c r="AX124" s="79"/>
      <c r="AY124" s="80"/>
      <c r="AZ124" s="80"/>
      <c r="BA124" s="80"/>
      <c r="BB124" s="71">
        <f>SUM(N124*AY124)*50%+(N124*AZ124)*60%+(N124*BA124)*60%</f>
        <v>0</v>
      </c>
      <c r="BC124" s="46"/>
      <c r="BD124" s="46"/>
      <c r="BE124" s="46"/>
      <c r="BF124" s="69">
        <f t="shared" si="441"/>
        <v>0</v>
      </c>
      <c r="BG124" s="69">
        <f t="shared" ref="BG124:BG131" si="510">V124+W124+X124</f>
        <v>8</v>
      </c>
      <c r="BH124" s="69">
        <f t="shared" ref="BH124:BH127" si="511">(AE124+AF124)*30%</f>
        <v>19710.033749999999</v>
      </c>
      <c r="BI124" s="72"/>
      <c r="BJ124" s="72">
        <f t="shared" si="486"/>
        <v>0</v>
      </c>
      <c r="BK124" s="69"/>
      <c r="BL124" s="69"/>
      <c r="BM124" s="69"/>
      <c r="BN124" s="69"/>
      <c r="BO124" s="72"/>
      <c r="BP124" s="72">
        <f t="shared" si="271"/>
        <v>0</v>
      </c>
      <c r="BQ124" s="69">
        <f t="shared" si="477"/>
        <v>19710.033749999999</v>
      </c>
      <c r="BR124" s="69">
        <f t="shared" si="478"/>
        <v>50812.51125000001</v>
      </c>
      <c r="BS124" s="69">
        <f t="shared" si="479"/>
        <v>19710.033749999999</v>
      </c>
      <c r="BT124" s="69">
        <f t="shared" si="480"/>
        <v>21900.037500000002</v>
      </c>
      <c r="BU124" s="69">
        <f t="shared" si="481"/>
        <v>92422.582500000019</v>
      </c>
      <c r="BV124" s="73">
        <f t="shared" si="482"/>
        <v>1109070.9900000002</v>
      </c>
      <c r="BW124" s="54"/>
    </row>
    <row r="125" spans="1:75" s="55" customFormat="1" ht="14.25" customHeight="1" x14ac:dyDescent="0.3">
      <c r="A125" s="101">
        <v>25</v>
      </c>
      <c r="B125" s="81" t="s">
        <v>107</v>
      </c>
      <c r="C125" s="81" t="s">
        <v>411</v>
      </c>
      <c r="D125" s="46" t="s">
        <v>108</v>
      </c>
      <c r="E125" s="82" t="s">
        <v>109</v>
      </c>
      <c r="F125" s="75">
        <v>88</v>
      </c>
      <c r="G125" s="76">
        <v>43458</v>
      </c>
      <c r="H125" s="144" t="s">
        <v>345</v>
      </c>
      <c r="I125" s="75" t="s">
        <v>174</v>
      </c>
      <c r="J125" s="46" t="s">
        <v>349</v>
      </c>
      <c r="K125" s="46" t="s">
        <v>116</v>
      </c>
      <c r="L125" s="77">
        <v>38</v>
      </c>
      <c r="M125" s="46">
        <v>4.5199999999999996</v>
      </c>
      <c r="N125" s="68">
        <v>17697</v>
      </c>
      <c r="O125" s="69">
        <f t="shared" si="463"/>
        <v>79990.439999999988</v>
      </c>
      <c r="P125" s="46"/>
      <c r="Q125" s="46"/>
      <c r="R125" s="46">
        <v>4</v>
      </c>
      <c r="S125" s="46"/>
      <c r="T125" s="46"/>
      <c r="U125" s="46"/>
      <c r="V125" s="67">
        <f t="shared" si="507"/>
        <v>0</v>
      </c>
      <c r="W125" s="67">
        <f t="shared" si="508"/>
        <v>0</v>
      </c>
      <c r="X125" s="67">
        <f t="shared" si="509"/>
        <v>4</v>
      </c>
      <c r="Y125" s="69">
        <f t="shared" si="282"/>
        <v>0</v>
      </c>
      <c r="Z125" s="69">
        <f t="shared" si="283"/>
        <v>0</v>
      </c>
      <c r="AA125" s="69">
        <f t="shared" si="284"/>
        <v>19997.609999999997</v>
      </c>
      <c r="AB125" s="69">
        <f t="shared" si="285"/>
        <v>0</v>
      </c>
      <c r="AC125" s="69">
        <f t="shared" si="286"/>
        <v>0</v>
      </c>
      <c r="AD125" s="69">
        <f t="shared" si="287"/>
        <v>0</v>
      </c>
      <c r="AE125" s="69">
        <f t="shared" si="467"/>
        <v>19997.609999999997</v>
      </c>
      <c r="AF125" s="69">
        <f t="shared" si="468"/>
        <v>9998.8049999999985</v>
      </c>
      <c r="AG125" s="69">
        <f t="shared" si="469"/>
        <v>2999.6414999999997</v>
      </c>
      <c r="AH125" s="69">
        <f t="shared" si="227"/>
        <v>0</v>
      </c>
      <c r="AI125" s="69">
        <f t="shared" si="470"/>
        <v>32996.056499999992</v>
      </c>
      <c r="AJ125" s="78"/>
      <c r="AK125" s="71">
        <f t="shared" si="289"/>
        <v>0</v>
      </c>
      <c r="AL125" s="78"/>
      <c r="AM125" s="71">
        <f>N125/16*AL125*50%</f>
        <v>0</v>
      </c>
      <c r="AN125" s="71">
        <f t="shared" si="471"/>
        <v>0</v>
      </c>
      <c r="AO125" s="71">
        <f t="shared" si="472"/>
        <v>0</v>
      </c>
      <c r="AP125" s="78"/>
      <c r="AQ125" s="71">
        <f>N125/16*AP125*50%</f>
        <v>0</v>
      </c>
      <c r="AR125" s="78"/>
      <c r="AS125" s="71">
        <f>N125/16*AR125*40%</f>
        <v>0</v>
      </c>
      <c r="AT125" s="70">
        <f t="shared" si="473"/>
        <v>0</v>
      </c>
      <c r="AU125" s="71">
        <f t="shared" si="474"/>
        <v>0</v>
      </c>
      <c r="AV125" s="70">
        <f t="shared" si="475"/>
        <v>0</v>
      </c>
      <c r="AW125" s="71">
        <f t="shared" si="476"/>
        <v>0</v>
      </c>
      <c r="AX125" s="79"/>
      <c r="AY125" s="80"/>
      <c r="AZ125" s="80"/>
      <c r="BA125" s="80"/>
      <c r="BB125" s="71">
        <f>SUM(N125*AY125)*50%+(N125*AZ125)*60%+(N125*BA125)*60%</f>
        <v>0</v>
      </c>
      <c r="BC125" s="46"/>
      <c r="BD125" s="46"/>
      <c r="BE125" s="46"/>
      <c r="BF125" s="69">
        <f t="shared" si="441"/>
        <v>0</v>
      </c>
      <c r="BG125" s="69">
        <f t="shared" si="510"/>
        <v>4</v>
      </c>
      <c r="BH125" s="69">
        <f t="shared" si="511"/>
        <v>8998.9244999999974</v>
      </c>
      <c r="BI125" s="72"/>
      <c r="BJ125" s="72">
        <f t="shared" si="486"/>
        <v>0</v>
      </c>
      <c r="BK125" s="69">
        <f t="shared" si="418"/>
        <v>4</v>
      </c>
      <c r="BL125" s="69">
        <f t="shared" si="442"/>
        <v>11998.565999999999</v>
      </c>
      <c r="BM125" s="69"/>
      <c r="BN125" s="69"/>
      <c r="BO125" s="69"/>
      <c r="BP125" s="72">
        <f t="shared" si="271"/>
        <v>0</v>
      </c>
      <c r="BQ125" s="69">
        <f t="shared" si="477"/>
        <v>20997.490499999996</v>
      </c>
      <c r="BR125" s="69">
        <f t="shared" si="478"/>
        <v>22997.251499999998</v>
      </c>
      <c r="BS125" s="69">
        <f t="shared" si="479"/>
        <v>8998.9244999999974</v>
      </c>
      <c r="BT125" s="69">
        <f t="shared" si="480"/>
        <v>21997.370999999999</v>
      </c>
      <c r="BU125" s="69">
        <f t="shared" si="481"/>
        <v>53993.546999999991</v>
      </c>
      <c r="BV125" s="73">
        <f t="shared" si="482"/>
        <v>647922.5639999999</v>
      </c>
      <c r="BW125" s="54" t="s">
        <v>228</v>
      </c>
    </row>
    <row r="126" spans="1:75" s="55" customFormat="1" ht="14.25" customHeight="1" x14ac:dyDescent="0.3">
      <c r="A126" s="101">
        <v>26</v>
      </c>
      <c r="B126" s="102" t="s">
        <v>79</v>
      </c>
      <c r="C126" s="81" t="s">
        <v>410</v>
      </c>
      <c r="D126" s="46" t="s">
        <v>61</v>
      </c>
      <c r="E126" s="82" t="s">
        <v>81</v>
      </c>
      <c r="F126" s="135">
        <v>68</v>
      </c>
      <c r="G126" s="103">
        <v>42895</v>
      </c>
      <c r="H126" s="103">
        <v>44721</v>
      </c>
      <c r="I126" s="135" t="s">
        <v>171</v>
      </c>
      <c r="J126" s="46" t="s">
        <v>71</v>
      </c>
      <c r="K126" s="46" t="s">
        <v>72</v>
      </c>
      <c r="L126" s="77">
        <v>30.1</v>
      </c>
      <c r="M126" s="46">
        <v>5.2</v>
      </c>
      <c r="N126" s="68">
        <v>17697</v>
      </c>
      <c r="O126" s="69">
        <f t="shared" si="463"/>
        <v>92024.400000000009</v>
      </c>
      <c r="P126" s="46"/>
      <c r="Q126" s="46"/>
      <c r="R126" s="46">
        <v>1</v>
      </c>
      <c r="S126" s="46"/>
      <c r="T126" s="46"/>
      <c r="U126" s="46"/>
      <c r="V126" s="67">
        <f t="shared" si="507"/>
        <v>0</v>
      </c>
      <c r="W126" s="67">
        <f t="shared" si="508"/>
        <v>0</v>
      </c>
      <c r="X126" s="67">
        <f t="shared" si="509"/>
        <v>1</v>
      </c>
      <c r="Y126" s="69">
        <f t="shared" si="282"/>
        <v>0</v>
      </c>
      <c r="Z126" s="69">
        <f t="shared" si="283"/>
        <v>0</v>
      </c>
      <c r="AA126" s="69">
        <f t="shared" si="284"/>
        <v>5751.5250000000005</v>
      </c>
      <c r="AB126" s="69">
        <f t="shared" si="285"/>
        <v>0</v>
      </c>
      <c r="AC126" s="69">
        <f t="shared" si="286"/>
        <v>0</v>
      </c>
      <c r="AD126" s="69">
        <f t="shared" si="287"/>
        <v>0</v>
      </c>
      <c r="AE126" s="69">
        <f t="shared" si="467"/>
        <v>5751.5250000000005</v>
      </c>
      <c r="AF126" s="69">
        <f t="shared" si="468"/>
        <v>2875.7625000000003</v>
      </c>
      <c r="AG126" s="69">
        <f t="shared" si="469"/>
        <v>862.7287500000001</v>
      </c>
      <c r="AH126" s="69">
        <f t="shared" si="227"/>
        <v>0</v>
      </c>
      <c r="AI126" s="69">
        <f t="shared" si="470"/>
        <v>9490.0162500000006</v>
      </c>
      <c r="AJ126" s="78"/>
      <c r="AK126" s="71">
        <f t="shared" si="289"/>
        <v>0</v>
      </c>
      <c r="AL126" s="78"/>
      <c r="AM126" s="71">
        <f>N126/16*AL126*50%</f>
        <v>0</v>
      </c>
      <c r="AN126" s="71">
        <f t="shared" si="471"/>
        <v>0</v>
      </c>
      <c r="AO126" s="71">
        <f t="shared" si="472"/>
        <v>0</v>
      </c>
      <c r="AP126" s="78"/>
      <c r="AQ126" s="71">
        <f>N126/16*AP126*50%</f>
        <v>0</v>
      </c>
      <c r="AR126" s="78"/>
      <c r="AS126" s="71">
        <f>N126/16*AR126*40%</f>
        <v>0</v>
      </c>
      <c r="AT126" s="70">
        <f t="shared" si="473"/>
        <v>0</v>
      </c>
      <c r="AU126" s="71">
        <f t="shared" si="474"/>
        <v>0</v>
      </c>
      <c r="AV126" s="70">
        <f t="shared" si="475"/>
        <v>0</v>
      </c>
      <c r="AW126" s="71">
        <f t="shared" si="476"/>
        <v>0</v>
      </c>
      <c r="AX126" s="79"/>
      <c r="AY126" s="79"/>
      <c r="AZ126" s="79"/>
      <c r="BA126" s="79"/>
      <c r="BB126" s="71">
        <f>SUM(N126*AY126)*50%+(N126*AZ126)*60%+(N126*BA126)*60%</f>
        <v>0</v>
      </c>
      <c r="BC126" s="46"/>
      <c r="BD126" s="46"/>
      <c r="BE126" s="46"/>
      <c r="BF126" s="69">
        <f t="shared" si="441"/>
        <v>0</v>
      </c>
      <c r="BG126" s="69">
        <f t="shared" si="510"/>
        <v>1</v>
      </c>
      <c r="BH126" s="69">
        <f t="shared" si="511"/>
        <v>2588.1862500000002</v>
      </c>
      <c r="BI126" s="72"/>
      <c r="BJ126" s="72">
        <f t="shared" si="486"/>
        <v>0</v>
      </c>
      <c r="BK126" s="69"/>
      <c r="BL126" s="69"/>
      <c r="BM126" s="69"/>
      <c r="BN126" s="69"/>
      <c r="BO126" s="72"/>
      <c r="BP126" s="72">
        <f t="shared" si="271"/>
        <v>0</v>
      </c>
      <c r="BQ126" s="69">
        <f t="shared" si="477"/>
        <v>2588.1862500000002</v>
      </c>
      <c r="BR126" s="69">
        <f t="shared" si="478"/>
        <v>6614.2537500000008</v>
      </c>
      <c r="BS126" s="69">
        <f t="shared" si="479"/>
        <v>2588.1862500000002</v>
      </c>
      <c r="BT126" s="69">
        <f t="shared" si="480"/>
        <v>2875.7625000000003</v>
      </c>
      <c r="BU126" s="69">
        <f t="shared" si="481"/>
        <v>12078.202500000001</v>
      </c>
      <c r="BV126" s="73">
        <f t="shared" si="482"/>
        <v>144938.43000000002</v>
      </c>
      <c r="BW126" s="54"/>
    </row>
    <row r="127" spans="1:75" s="55" customFormat="1" ht="14.25" customHeight="1" x14ac:dyDescent="0.3">
      <c r="A127" s="101">
        <v>27</v>
      </c>
      <c r="B127" s="81" t="s">
        <v>118</v>
      </c>
      <c r="C127" s="81" t="s">
        <v>433</v>
      </c>
      <c r="D127" s="46" t="s">
        <v>61</v>
      </c>
      <c r="E127" s="82" t="s">
        <v>257</v>
      </c>
      <c r="F127" s="133">
        <v>60</v>
      </c>
      <c r="G127" s="134">
        <v>42820</v>
      </c>
      <c r="H127" s="134">
        <v>44646</v>
      </c>
      <c r="I127" s="133" t="s">
        <v>111</v>
      </c>
      <c r="J127" s="46">
        <v>2</v>
      </c>
      <c r="K127" s="46" t="s">
        <v>68</v>
      </c>
      <c r="L127" s="77">
        <v>7.06</v>
      </c>
      <c r="M127" s="77">
        <v>4.74</v>
      </c>
      <c r="N127" s="68">
        <v>17697</v>
      </c>
      <c r="O127" s="69">
        <f t="shared" si="463"/>
        <v>83883.78</v>
      </c>
      <c r="P127" s="46"/>
      <c r="Q127" s="46">
        <v>1</v>
      </c>
      <c r="R127" s="46"/>
      <c r="S127" s="46"/>
      <c r="T127" s="46">
        <v>5</v>
      </c>
      <c r="U127" s="46">
        <v>1</v>
      </c>
      <c r="V127" s="67">
        <f t="shared" si="507"/>
        <v>0</v>
      </c>
      <c r="W127" s="67">
        <f t="shared" si="508"/>
        <v>6</v>
      </c>
      <c r="X127" s="67">
        <f t="shared" si="509"/>
        <v>1</v>
      </c>
      <c r="Y127" s="69">
        <f t="shared" si="282"/>
        <v>0</v>
      </c>
      <c r="Z127" s="69">
        <f t="shared" si="283"/>
        <v>5242.7362499999999</v>
      </c>
      <c r="AA127" s="69">
        <f t="shared" si="284"/>
        <v>0</v>
      </c>
      <c r="AB127" s="69">
        <f t="shared" si="285"/>
        <v>0</v>
      </c>
      <c r="AC127" s="69">
        <f t="shared" si="286"/>
        <v>26213.681250000001</v>
      </c>
      <c r="AD127" s="69">
        <f t="shared" si="287"/>
        <v>5242.7362499999999</v>
      </c>
      <c r="AE127" s="69">
        <f t="shared" si="467"/>
        <v>36699.153750000005</v>
      </c>
      <c r="AF127" s="69">
        <f t="shared" si="468"/>
        <v>18349.576875000002</v>
      </c>
      <c r="AG127" s="69">
        <f t="shared" si="469"/>
        <v>5504.8730625000017</v>
      </c>
      <c r="AH127" s="69">
        <f t="shared" si="227"/>
        <v>1327.2750000000001</v>
      </c>
      <c r="AI127" s="69">
        <f t="shared" si="470"/>
        <v>61880.878687500008</v>
      </c>
      <c r="AJ127" s="78"/>
      <c r="AK127" s="71">
        <f t="shared" si="289"/>
        <v>0</v>
      </c>
      <c r="AL127" s="78"/>
      <c r="AM127" s="71">
        <f>N127/16*AL127*50%</f>
        <v>0</v>
      </c>
      <c r="AN127" s="71">
        <f>AJ127+AL127</f>
        <v>0</v>
      </c>
      <c r="AO127" s="71">
        <f t="shared" si="472"/>
        <v>0</v>
      </c>
      <c r="AP127" s="78"/>
      <c r="AQ127" s="71">
        <f>N127/16*AP127*50%</f>
        <v>0</v>
      </c>
      <c r="AR127" s="78"/>
      <c r="AS127" s="71">
        <f>N127/16*AR127*40%</f>
        <v>0</v>
      </c>
      <c r="AT127" s="70">
        <f t="shared" si="473"/>
        <v>0</v>
      </c>
      <c r="AU127" s="71">
        <f t="shared" si="474"/>
        <v>0</v>
      </c>
      <c r="AV127" s="70">
        <f t="shared" si="475"/>
        <v>0</v>
      </c>
      <c r="AW127" s="71">
        <f t="shared" si="476"/>
        <v>0</v>
      </c>
      <c r="AX127" s="79"/>
      <c r="AY127" s="80"/>
      <c r="AZ127" s="80"/>
      <c r="BA127" s="80"/>
      <c r="BB127" s="71"/>
      <c r="BC127" s="46"/>
      <c r="BD127" s="46"/>
      <c r="BE127" s="46"/>
      <c r="BF127" s="69">
        <f t="shared" si="441"/>
        <v>0</v>
      </c>
      <c r="BG127" s="69">
        <f t="shared" si="510"/>
        <v>7</v>
      </c>
      <c r="BH127" s="69">
        <f t="shared" si="511"/>
        <v>16514.619187500004</v>
      </c>
      <c r="BI127" s="72"/>
      <c r="BJ127" s="72">
        <f t="shared" si="486"/>
        <v>0</v>
      </c>
      <c r="BK127" s="69"/>
      <c r="BL127" s="69"/>
      <c r="BM127" s="69"/>
      <c r="BN127" s="69"/>
      <c r="BO127" s="72"/>
      <c r="BP127" s="72">
        <f t="shared" si="271"/>
        <v>0</v>
      </c>
      <c r="BQ127" s="69">
        <f t="shared" si="477"/>
        <v>16514.619187500004</v>
      </c>
      <c r="BR127" s="69">
        <f t="shared" si="478"/>
        <v>43531.301812500009</v>
      </c>
      <c r="BS127" s="69">
        <f t="shared" si="479"/>
        <v>16514.619187500004</v>
      </c>
      <c r="BT127" s="69">
        <f t="shared" si="480"/>
        <v>18349.576875000002</v>
      </c>
      <c r="BU127" s="69">
        <f t="shared" si="481"/>
        <v>78395.497875000015</v>
      </c>
      <c r="BV127" s="73">
        <f t="shared" si="482"/>
        <v>940745.97450000024</v>
      </c>
      <c r="BW127" s="54"/>
    </row>
    <row r="128" spans="1:75" s="55" customFormat="1" ht="14.25" customHeight="1" x14ac:dyDescent="0.3">
      <c r="A128" s="101">
        <v>28</v>
      </c>
      <c r="B128" s="81" t="s">
        <v>220</v>
      </c>
      <c r="C128" s="81" t="s">
        <v>429</v>
      </c>
      <c r="D128" s="46" t="s">
        <v>61</v>
      </c>
      <c r="E128" s="82" t="s">
        <v>221</v>
      </c>
      <c r="F128" s="75">
        <v>121</v>
      </c>
      <c r="G128" s="76">
        <v>43189</v>
      </c>
      <c r="H128" s="76">
        <v>45015</v>
      </c>
      <c r="I128" s="75" t="s">
        <v>222</v>
      </c>
      <c r="J128" s="46" t="s">
        <v>349</v>
      </c>
      <c r="K128" s="46" t="s">
        <v>64</v>
      </c>
      <c r="L128" s="77">
        <v>19.04</v>
      </c>
      <c r="M128" s="77">
        <v>5.32</v>
      </c>
      <c r="N128" s="68">
        <v>17697</v>
      </c>
      <c r="O128" s="69">
        <f t="shared" si="463"/>
        <v>94148.040000000008</v>
      </c>
      <c r="P128" s="46"/>
      <c r="Q128" s="46"/>
      <c r="R128" s="46"/>
      <c r="S128" s="46"/>
      <c r="T128" s="46">
        <v>3</v>
      </c>
      <c r="U128" s="46">
        <v>1</v>
      </c>
      <c r="V128" s="67">
        <f t="shared" si="507"/>
        <v>0</v>
      </c>
      <c r="W128" s="67">
        <f t="shared" ref="W128" si="512">SUM(Q128+T128)</f>
        <v>3</v>
      </c>
      <c r="X128" s="67">
        <f t="shared" ref="X128" si="513">SUM(R128+U128)</f>
        <v>1</v>
      </c>
      <c r="Y128" s="69">
        <f t="shared" si="282"/>
        <v>0</v>
      </c>
      <c r="Z128" s="69">
        <f t="shared" si="283"/>
        <v>0</v>
      </c>
      <c r="AA128" s="69">
        <f t="shared" si="284"/>
        <v>0</v>
      </c>
      <c r="AB128" s="69">
        <f t="shared" si="285"/>
        <v>0</v>
      </c>
      <c r="AC128" s="69">
        <f t="shared" si="286"/>
        <v>17652.7575</v>
      </c>
      <c r="AD128" s="69">
        <f t="shared" si="287"/>
        <v>5884.2525000000005</v>
      </c>
      <c r="AE128" s="69">
        <f t="shared" si="467"/>
        <v>23537.010000000002</v>
      </c>
      <c r="AF128" s="69">
        <f t="shared" si="468"/>
        <v>11768.505000000001</v>
      </c>
      <c r="AG128" s="69">
        <f t="shared" si="469"/>
        <v>3530.5515</v>
      </c>
      <c r="AH128" s="69">
        <f t="shared" si="227"/>
        <v>884.85</v>
      </c>
      <c r="AI128" s="69">
        <f t="shared" si="470"/>
        <v>39720.916500000007</v>
      </c>
      <c r="AJ128" s="78"/>
      <c r="AK128" s="71">
        <f>N128/18*AJ128*40%</f>
        <v>0</v>
      </c>
      <c r="AL128" s="78"/>
      <c r="AM128" s="71">
        <f>N128/18*AL128*50%</f>
        <v>0</v>
      </c>
      <c r="AN128" s="71">
        <f t="shared" ref="AN128:AN131" si="514">AJ128+AL128</f>
        <v>0</v>
      </c>
      <c r="AO128" s="71">
        <f t="shared" si="472"/>
        <v>0</v>
      </c>
      <c r="AP128" s="78"/>
      <c r="AQ128" s="71">
        <f>N128/18*AP128*50%</f>
        <v>0</v>
      </c>
      <c r="AR128" s="78"/>
      <c r="AS128" s="71">
        <f>N128/18*AR128*40%</f>
        <v>0</v>
      </c>
      <c r="AT128" s="70">
        <f t="shared" si="473"/>
        <v>0</v>
      </c>
      <c r="AU128" s="71">
        <f t="shared" si="474"/>
        <v>0</v>
      </c>
      <c r="AV128" s="70"/>
      <c r="AW128" s="71">
        <f t="shared" si="476"/>
        <v>0</v>
      </c>
      <c r="AX128" s="79"/>
      <c r="AY128" s="80"/>
      <c r="AZ128" s="80"/>
      <c r="BA128" s="80"/>
      <c r="BB128" s="71">
        <f>SUM(N128*AY128)*50%+(N128*AZ128)*60%+(N128*BA128)*60%</f>
        <v>0</v>
      </c>
      <c r="BC128" s="46"/>
      <c r="BD128" s="46"/>
      <c r="BE128" s="46"/>
      <c r="BF128" s="69">
        <f t="shared" si="441"/>
        <v>0</v>
      </c>
      <c r="BG128" s="69">
        <f t="shared" si="510"/>
        <v>4</v>
      </c>
      <c r="BH128" s="69">
        <f>(O128/18*BG128)*1.5*30%</f>
        <v>9414.8040000000001</v>
      </c>
      <c r="BI128" s="72"/>
      <c r="BJ128" s="72">
        <f t="shared" si="486"/>
        <v>0</v>
      </c>
      <c r="BK128" s="69">
        <f t="shared" si="418"/>
        <v>4</v>
      </c>
      <c r="BL128" s="69">
        <f t="shared" si="442"/>
        <v>14122.206</v>
      </c>
      <c r="BM128" s="69"/>
      <c r="BN128" s="69"/>
      <c r="BO128" s="72"/>
      <c r="BP128" s="72">
        <f t="shared" si="271"/>
        <v>0</v>
      </c>
      <c r="BQ128" s="69">
        <f t="shared" si="477"/>
        <v>23537.010000000002</v>
      </c>
      <c r="BR128" s="69">
        <f t="shared" si="478"/>
        <v>27952.411500000002</v>
      </c>
      <c r="BS128" s="69">
        <f t="shared" si="479"/>
        <v>9414.8040000000001</v>
      </c>
      <c r="BT128" s="69">
        <f t="shared" si="480"/>
        <v>25890.711000000003</v>
      </c>
      <c r="BU128" s="69">
        <f t="shared" si="481"/>
        <v>63257.926500000009</v>
      </c>
      <c r="BV128" s="73">
        <f t="shared" si="482"/>
        <v>759095.11800000013</v>
      </c>
      <c r="BW128" s="54" t="s">
        <v>271</v>
      </c>
    </row>
    <row r="129" spans="1:75" s="55" customFormat="1" ht="14.25" customHeight="1" x14ac:dyDescent="0.3">
      <c r="A129" s="101">
        <v>29</v>
      </c>
      <c r="B129" s="81" t="s">
        <v>362</v>
      </c>
      <c r="C129" s="81" t="s">
        <v>430</v>
      </c>
      <c r="D129" s="46" t="s">
        <v>61</v>
      </c>
      <c r="E129" s="82" t="s">
        <v>363</v>
      </c>
      <c r="F129" s="133"/>
      <c r="G129" s="134"/>
      <c r="H129" s="134"/>
      <c r="I129" s="133"/>
      <c r="J129" s="46" t="s">
        <v>65</v>
      </c>
      <c r="K129" s="46" t="s">
        <v>62</v>
      </c>
      <c r="L129" s="77">
        <v>7.0000000000000007E-2</v>
      </c>
      <c r="M129" s="46">
        <v>4.0999999999999996</v>
      </c>
      <c r="N129" s="68">
        <v>17697</v>
      </c>
      <c r="O129" s="69">
        <f t="shared" si="463"/>
        <v>72557.7</v>
      </c>
      <c r="P129" s="46"/>
      <c r="Q129" s="46"/>
      <c r="R129" s="46"/>
      <c r="S129" s="46"/>
      <c r="T129" s="46">
        <v>1</v>
      </c>
      <c r="U129" s="46"/>
      <c r="V129" s="67">
        <f t="shared" si="507"/>
        <v>0</v>
      </c>
      <c r="W129" s="67">
        <f t="shared" ref="W129" si="515">SUM(Q129+T129)</f>
        <v>1</v>
      </c>
      <c r="X129" s="67">
        <f t="shared" ref="X129" si="516">SUM(R129+U129)</f>
        <v>0</v>
      </c>
      <c r="Y129" s="69">
        <f t="shared" si="282"/>
        <v>0</v>
      </c>
      <c r="Z129" s="69">
        <f t="shared" si="283"/>
        <v>0</v>
      </c>
      <c r="AA129" s="69">
        <f t="shared" si="284"/>
        <v>0</v>
      </c>
      <c r="AB129" s="69">
        <f t="shared" si="285"/>
        <v>0</v>
      </c>
      <c r="AC129" s="69">
        <f t="shared" si="286"/>
        <v>4534.8562499999998</v>
      </c>
      <c r="AD129" s="69">
        <f t="shared" si="287"/>
        <v>0</v>
      </c>
      <c r="AE129" s="69">
        <f t="shared" si="467"/>
        <v>4534.8562499999998</v>
      </c>
      <c r="AF129" s="69">
        <f t="shared" si="468"/>
        <v>2267.4281249999999</v>
      </c>
      <c r="AG129" s="69">
        <f>(AE129+AF129)*10%</f>
        <v>680.22843749999993</v>
      </c>
      <c r="AH129" s="69">
        <f t="shared" si="227"/>
        <v>221.21250000000001</v>
      </c>
      <c r="AI129" s="69">
        <f t="shared" si="470"/>
        <v>7703.7253124999997</v>
      </c>
      <c r="AJ129" s="78"/>
      <c r="AK129" s="71">
        <f t="shared" ref="AK129:AK150" si="517">N129/16*AJ129*40%</f>
        <v>0</v>
      </c>
      <c r="AL129" s="78"/>
      <c r="AM129" s="71">
        <f>N129/16*AL129*50%</f>
        <v>0</v>
      </c>
      <c r="AN129" s="71">
        <f t="shared" si="514"/>
        <v>0</v>
      </c>
      <c r="AO129" s="71">
        <f t="shared" si="472"/>
        <v>0</v>
      </c>
      <c r="AP129" s="78"/>
      <c r="AQ129" s="71">
        <f>N129/16*AP129*50%</f>
        <v>0</v>
      </c>
      <c r="AR129" s="78"/>
      <c r="AS129" s="71">
        <f>N129/16*AR129*40%</f>
        <v>0</v>
      </c>
      <c r="AT129" s="70">
        <f t="shared" si="473"/>
        <v>0</v>
      </c>
      <c r="AU129" s="71">
        <f t="shared" si="474"/>
        <v>0</v>
      </c>
      <c r="AV129" s="70">
        <f t="shared" ref="AV129" si="518">AN129+AT129</f>
        <v>0</v>
      </c>
      <c r="AW129" s="71">
        <f t="shared" si="476"/>
        <v>0</v>
      </c>
      <c r="AX129" s="79"/>
      <c r="AY129" s="79"/>
      <c r="AZ129" s="79"/>
      <c r="BA129" s="79"/>
      <c r="BB129" s="71">
        <f>SUM(N129*AY129)*50%+(N129*AZ129)*60%+(N129*BA129)*60%</f>
        <v>0</v>
      </c>
      <c r="BC129" s="46"/>
      <c r="BD129" s="46"/>
      <c r="BE129" s="46"/>
      <c r="BF129" s="69">
        <f t="shared" si="441"/>
        <v>0</v>
      </c>
      <c r="BG129" s="69">
        <f t="shared" si="510"/>
        <v>1</v>
      </c>
      <c r="BH129" s="69">
        <f t="shared" ref="BH129" si="519">(AE129+AF129)*30%</f>
        <v>2040.6853124999998</v>
      </c>
      <c r="BI129" s="72"/>
      <c r="BJ129" s="72">
        <f t="shared" si="486"/>
        <v>0</v>
      </c>
      <c r="BK129" s="69"/>
      <c r="BL129" s="69"/>
      <c r="BM129" s="69"/>
      <c r="BN129" s="69"/>
      <c r="BO129" s="72"/>
      <c r="BP129" s="72">
        <f t="shared" si="271"/>
        <v>0</v>
      </c>
      <c r="BQ129" s="69">
        <f t="shared" si="477"/>
        <v>2040.6853124999998</v>
      </c>
      <c r="BR129" s="69">
        <f t="shared" si="478"/>
        <v>5436.2971874999994</v>
      </c>
      <c r="BS129" s="69">
        <f t="shared" si="479"/>
        <v>2040.6853124999998</v>
      </c>
      <c r="BT129" s="69">
        <f t="shared" si="480"/>
        <v>2267.4281249999999</v>
      </c>
      <c r="BU129" s="69">
        <f t="shared" si="481"/>
        <v>9744.4106250000004</v>
      </c>
      <c r="BV129" s="73">
        <f t="shared" si="482"/>
        <v>116932.92750000001</v>
      </c>
      <c r="BW129" s="54"/>
    </row>
    <row r="130" spans="1:75" s="55" customFormat="1" ht="14.25" customHeight="1" x14ac:dyDescent="0.3">
      <c r="A130" s="101">
        <v>30</v>
      </c>
      <c r="B130" s="1" t="s">
        <v>460</v>
      </c>
      <c r="C130" s="81" t="s">
        <v>430</v>
      </c>
      <c r="D130" s="46" t="s">
        <v>61</v>
      </c>
      <c r="E130" s="82" t="s">
        <v>363</v>
      </c>
      <c r="F130" s="133"/>
      <c r="G130" s="134"/>
      <c r="H130" s="134"/>
      <c r="I130" s="133"/>
      <c r="J130" s="46" t="s">
        <v>65</v>
      </c>
      <c r="K130" s="46" t="s">
        <v>62</v>
      </c>
      <c r="L130" s="77">
        <v>7.0000000000000007E-2</v>
      </c>
      <c r="M130" s="46">
        <v>4.0999999999999996</v>
      </c>
      <c r="N130" s="68">
        <v>17697</v>
      </c>
      <c r="O130" s="69">
        <f t="shared" ref="O130" si="520">N130*M130</f>
        <v>72557.7</v>
      </c>
      <c r="P130" s="46"/>
      <c r="Q130" s="46"/>
      <c r="R130" s="46"/>
      <c r="S130" s="46"/>
      <c r="T130" s="46">
        <v>1</v>
      </c>
      <c r="U130" s="46"/>
      <c r="V130" s="67">
        <f t="shared" ref="V130" si="521">SUM(P130+S130)</f>
        <v>0</v>
      </c>
      <c r="W130" s="67">
        <f t="shared" ref="W130" si="522">SUM(Q130+T130)</f>
        <v>1</v>
      </c>
      <c r="X130" s="67">
        <f t="shared" ref="X130" si="523">SUM(R130+U130)</f>
        <v>0</v>
      </c>
      <c r="Y130" s="69">
        <f t="shared" si="282"/>
        <v>0</v>
      </c>
      <c r="Z130" s="69">
        <f t="shared" si="283"/>
        <v>0</v>
      </c>
      <c r="AA130" s="69">
        <f t="shared" si="284"/>
        <v>0</v>
      </c>
      <c r="AB130" s="69">
        <f t="shared" si="285"/>
        <v>0</v>
      </c>
      <c r="AC130" s="69">
        <f t="shared" si="286"/>
        <v>4534.8562499999998</v>
      </c>
      <c r="AD130" s="69">
        <f t="shared" si="287"/>
        <v>0</v>
      </c>
      <c r="AE130" s="69">
        <f t="shared" ref="AE130" si="524">SUM(Y130:AD130)</f>
        <v>4534.8562499999998</v>
      </c>
      <c r="AF130" s="69">
        <f t="shared" ref="AF130" si="525">AE130*50%</f>
        <v>2267.4281249999999</v>
      </c>
      <c r="AG130" s="69">
        <f>(AE130+AF130)*10%</f>
        <v>680.22843749999993</v>
      </c>
      <c r="AH130" s="69">
        <f t="shared" si="227"/>
        <v>221.21250000000001</v>
      </c>
      <c r="AI130" s="69">
        <f t="shared" ref="AI130" si="526">AH130+AG130+AF130+AE130</f>
        <v>7703.7253124999997</v>
      </c>
      <c r="AJ130" s="78"/>
      <c r="AK130" s="71">
        <f t="shared" si="517"/>
        <v>0</v>
      </c>
      <c r="AL130" s="78"/>
      <c r="AM130" s="71">
        <f>N130/16*AL130*50%</f>
        <v>0</v>
      </c>
      <c r="AN130" s="71">
        <f t="shared" ref="AN130" si="527">AJ130+AL130</f>
        <v>0</v>
      </c>
      <c r="AO130" s="71">
        <f t="shared" ref="AO130" si="528">AK130+AM130</f>
        <v>0</v>
      </c>
      <c r="AP130" s="78"/>
      <c r="AQ130" s="71">
        <f>N130/16*AP130*50%</f>
        <v>0</v>
      </c>
      <c r="AR130" s="78"/>
      <c r="AS130" s="71">
        <f>N130/16*AR130*40%</f>
        <v>0</v>
      </c>
      <c r="AT130" s="70">
        <f t="shared" ref="AT130" si="529">AP130+AR130</f>
        <v>0</v>
      </c>
      <c r="AU130" s="71">
        <f t="shared" ref="AU130" si="530">AQ130+AS130</f>
        <v>0</v>
      </c>
      <c r="AV130" s="70">
        <f t="shared" ref="AV130" si="531">AN130+AT130</f>
        <v>0</v>
      </c>
      <c r="AW130" s="71">
        <f t="shared" ref="AW130" si="532">AO130+AU130</f>
        <v>0</v>
      </c>
      <c r="AX130" s="79"/>
      <c r="AY130" s="79"/>
      <c r="AZ130" s="79"/>
      <c r="BA130" s="79"/>
      <c r="BB130" s="71">
        <f>SUM(N130*AY130)*50%+(N130*AZ130)*60%+(N130*BA130)*60%</f>
        <v>0</v>
      </c>
      <c r="BC130" s="46"/>
      <c r="BD130" s="46"/>
      <c r="BE130" s="46"/>
      <c r="BF130" s="69">
        <f t="shared" si="441"/>
        <v>0</v>
      </c>
      <c r="BG130" s="69">
        <f t="shared" ref="BG130" si="533">V130+W130+X130</f>
        <v>1</v>
      </c>
      <c r="BH130" s="69">
        <f t="shared" ref="BH130" si="534">(AE130+AF130)*30%</f>
        <v>2040.6853124999998</v>
      </c>
      <c r="BI130" s="72"/>
      <c r="BJ130" s="72">
        <f t="shared" si="486"/>
        <v>0</v>
      </c>
      <c r="BK130" s="69"/>
      <c r="BL130" s="69"/>
      <c r="BM130" s="69"/>
      <c r="BN130" s="69"/>
      <c r="BO130" s="72"/>
      <c r="BP130" s="72">
        <f t="shared" si="271"/>
        <v>0</v>
      </c>
      <c r="BQ130" s="69">
        <f t="shared" ref="BQ130" si="535">AW130+BB130+BF130+BH130+BJ130+BL130+BP130</f>
        <v>2040.6853124999998</v>
      </c>
      <c r="BR130" s="69">
        <f t="shared" ref="BR130" si="536">AE130+AG130+AH130+BF130+BP130</f>
        <v>5436.2971874999994</v>
      </c>
      <c r="BS130" s="69">
        <f t="shared" ref="BS130" si="537">AW130+BB130+BH130+BJ130</f>
        <v>2040.6853124999998</v>
      </c>
      <c r="BT130" s="69">
        <f t="shared" ref="BT130" si="538">AF130+BL130</f>
        <v>2267.4281249999999</v>
      </c>
      <c r="BU130" s="69">
        <f t="shared" ref="BU130" si="539">SUM(AI130+BQ130)</f>
        <v>9744.4106250000004</v>
      </c>
      <c r="BV130" s="73">
        <f t="shared" ref="BV130" si="540">BU130*12</f>
        <v>116932.92750000001</v>
      </c>
      <c r="BW130" s="54"/>
    </row>
    <row r="131" spans="1:75" s="55" customFormat="1" ht="14.25" customHeight="1" x14ac:dyDescent="0.3">
      <c r="A131" s="101">
        <v>31</v>
      </c>
      <c r="B131" s="1" t="s">
        <v>464</v>
      </c>
      <c r="C131" s="81" t="s">
        <v>413</v>
      </c>
      <c r="D131" s="46" t="s">
        <v>61</v>
      </c>
      <c r="E131" s="82" t="s">
        <v>74</v>
      </c>
      <c r="F131" s="75">
        <v>75</v>
      </c>
      <c r="G131" s="76">
        <v>43189</v>
      </c>
      <c r="H131" s="76">
        <v>45015</v>
      </c>
      <c r="I131" s="75" t="s">
        <v>73</v>
      </c>
      <c r="J131" s="46">
        <v>1</v>
      </c>
      <c r="K131" s="46" t="s">
        <v>72</v>
      </c>
      <c r="L131" s="77">
        <v>23.05</v>
      </c>
      <c r="M131" s="46">
        <v>5.12</v>
      </c>
      <c r="N131" s="68">
        <v>17697</v>
      </c>
      <c r="O131" s="69">
        <f t="shared" si="463"/>
        <v>90608.639999999999</v>
      </c>
      <c r="P131" s="46"/>
      <c r="Q131" s="46"/>
      <c r="R131" s="46">
        <v>2</v>
      </c>
      <c r="S131" s="46"/>
      <c r="T131" s="46"/>
      <c r="U131" s="46"/>
      <c r="V131" s="67">
        <f t="shared" si="507"/>
        <v>0</v>
      </c>
      <c r="W131" s="67">
        <f t="shared" ref="W131" si="541">SUM(Q131+T131)</f>
        <v>0</v>
      </c>
      <c r="X131" s="67">
        <f t="shared" ref="X131" si="542">SUM(R131+U131)</f>
        <v>2</v>
      </c>
      <c r="Y131" s="69">
        <f t="shared" si="282"/>
        <v>0</v>
      </c>
      <c r="Z131" s="69">
        <f t="shared" si="283"/>
        <v>0</v>
      </c>
      <c r="AA131" s="69">
        <f t="shared" si="284"/>
        <v>11326.08</v>
      </c>
      <c r="AB131" s="69">
        <f t="shared" si="285"/>
        <v>0</v>
      </c>
      <c r="AC131" s="69">
        <f t="shared" si="286"/>
        <v>0</v>
      </c>
      <c r="AD131" s="69">
        <f t="shared" si="287"/>
        <v>0</v>
      </c>
      <c r="AE131" s="69">
        <f t="shared" si="467"/>
        <v>11326.08</v>
      </c>
      <c r="AF131" s="69">
        <f t="shared" si="468"/>
        <v>5663.04</v>
      </c>
      <c r="AG131" s="69">
        <f t="shared" si="469"/>
        <v>1698.912</v>
      </c>
      <c r="AH131" s="69">
        <f t="shared" si="227"/>
        <v>0</v>
      </c>
      <c r="AI131" s="69">
        <f t="shared" si="470"/>
        <v>18688.031999999999</v>
      </c>
      <c r="AJ131" s="78"/>
      <c r="AK131" s="71">
        <f t="shared" si="517"/>
        <v>0</v>
      </c>
      <c r="AL131" s="78"/>
      <c r="AM131" s="71">
        <f>N131/16*AL131*50%</f>
        <v>0</v>
      </c>
      <c r="AN131" s="71">
        <f t="shared" si="514"/>
        <v>0</v>
      </c>
      <c r="AO131" s="71">
        <f t="shared" si="472"/>
        <v>0</v>
      </c>
      <c r="AP131" s="78"/>
      <c r="AQ131" s="71">
        <f>N131/16*AP131*50%</f>
        <v>0</v>
      </c>
      <c r="AR131" s="78"/>
      <c r="AS131" s="71">
        <f>N131/16*AR131*40%</f>
        <v>0</v>
      </c>
      <c r="AT131" s="70">
        <f t="shared" si="473"/>
        <v>0</v>
      </c>
      <c r="AU131" s="71">
        <f t="shared" si="474"/>
        <v>0</v>
      </c>
      <c r="AV131" s="70">
        <f t="shared" ref="AV131" si="543">AN131+AT131</f>
        <v>0</v>
      </c>
      <c r="AW131" s="71">
        <f t="shared" si="476"/>
        <v>0</v>
      </c>
      <c r="AX131" s="79"/>
      <c r="AY131" s="79"/>
      <c r="AZ131" s="79"/>
      <c r="BA131" s="79"/>
      <c r="BB131" s="71">
        <f>SUM(N131*AY131)*50%+(N131*AZ131)*60%+(N131*BA131)*60%</f>
        <v>0</v>
      </c>
      <c r="BC131" s="46"/>
      <c r="BD131" s="46"/>
      <c r="BE131" s="46"/>
      <c r="BF131" s="69">
        <f t="shared" si="441"/>
        <v>0</v>
      </c>
      <c r="BG131" s="69">
        <f t="shared" si="510"/>
        <v>2</v>
      </c>
      <c r="BH131" s="69">
        <f t="shared" ref="BH131" si="544">(AE131+AF131)*30%</f>
        <v>5096.7359999999999</v>
      </c>
      <c r="BI131" s="72"/>
      <c r="BJ131" s="72">
        <f t="shared" si="486"/>
        <v>0</v>
      </c>
      <c r="BK131" s="69"/>
      <c r="BL131" s="69"/>
      <c r="BM131" s="69"/>
      <c r="BN131" s="69"/>
      <c r="BO131" s="72"/>
      <c r="BP131" s="72">
        <f t="shared" si="271"/>
        <v>0</v>
      </c>
      <c r="BQ131" s="69">
        <f t="shared" si="477"/>
        <v>5096.7359999999999</v>
      </c>
      <c r="BR131" s="69">
        <f t="shared" si="478"/>
        <v>13024.992</v>
      </c>
      <c r="BS131" s="69">
        <f t="shared" si="479"/>
        <v>5096.7359999999999</v>
      </c>
      <c r="BT131" s="69">
        <f t="shared" si="480"/>
        <v>5663.04</v>
      </c>
      <c r="BU131" s="69">
        <f t="shared" si="481"/>
        <v>23784.768</v>
      </c>
      <c r="BV131" s="73">
        <f t="shared" si="482"/>
        <v>285417.21600000001</v>
      </c>
      <c r="BW131" s="54"/>
    </row>
    <row r="132" spans="1:75" s="55" customFormat="1" ht="14.25" customHeight="1" x14ac:dyDescent="0.3">
      <c r="A132" s="101">
        <v>32</v>
      </c>
      <c r="B132" s="1" t="s">
        <v>464</v>
      </c>
      <c r="C132" s="81" t="s">
        <v>414</v>
      </c>
      <c r="D132" s="46" t="s">
        <v>61</v>
      </c>
      <c r="E132" s="82" t="s">
        <v>74</v>
      </c>
      <c r="F132" s="75">
        <v>75</v>
      </c>
      <c r="G132" s="76">
        <v>43189</v>
      </c>
      <c r="H132" s="76">
        <v>45015</v>
      </c>
      <c r="I132" s="75" t="s">
        <v>73</v>
      </c>
      <c r="J132" s="46">
        <v>1</v>
      </c>
      <c r="K132" s="46" t="s">
        <v>72</v>
      </c>
      <c r="L132" s="77">
        <v>23.05</v>
      </c>
      <c r="M132" s="46">
        <v>5.12</v>
      </c>
      <c r="N132" s="68">
        <v>17697</v>
      </c>
      <c r="O132" s="69">
        <f t="shared" ref="O132" si="545">N132*M132</f>
        <v>90608.639999999999</v>
      </c>
      <c r="P132" s="46"/>
      <c r="Q132" s="46"/>
      <c r="R132" s="46">
        <v>1</v>
      </c>
      <c r="S132" s="46"/>
      <c r="T132" s="46"/>
      <c r="U132" s="46"/>
      <c r="V132" s="67">
        <f t="shared" ref="V132" si="546">SUM(P132+S132)</f>
        <v>0</v>
      </c>
      <c r="W132" s="67">
        <f t="shared" ref="W132" si="547">SUM(Q132+T132)</f>
        <v>0</v>
      </c>
      <c r="X132" s="67">
        <f t="shared" ref="X132" si="548">SUM(R132+U132)</f>
        <v>1</v>
      </c>
      <c r="Y132" s="69">
        <f t="shared" si="282"/>
        <v>0</v>
      </c>
      <c r="Z132" s="69">
        <f t="shared" si="283"/>
        <v>0</v>
      </c>
      <c r="AA132" s="69">
        <f t="shared" si="284"/>
        <v>5663.04</v>
      </c>
      <c r="AB132" s="69">
        <f t="shared" si="285"/>
        <v>0</v>
      </c>
      <c r="AC132" s="69">
        <f t="shared" si="286"/>
        <v>0</v>
      </c>
      <c r="AD132" s="69">
        <f t="shared" si="287"/>
        <v>0</v>
      </c>
      <c r="AE132" s="69">
        <f t="shared" ref="AE132" si="549">SUM(Y132:AD132)</f>
        <v>5663.04</v>
      </c>
      <c r="AF132" s="69">
        <f t="shared" ref="AF132" si="550">AE132*50%</f>
        <v>2831.52</v>
      </c>
      <c r="AG132" s="69">
        <f t="shared" ref="AG132" si="551">(AE132+AF132)*10%</f>
        <v>849.45600000000002</v>
      </c>
      <c r="AH132" s="69">
        <f t="shared" si="227"/>
        <v>0</v>
      </c>
      <c r="AI132" s="69">
        <f t="shared" ref="AI132" si="552">AH132+AG132+AF132+AE132</f>
        <v>9344.0159999999996</v>
      </c>
      <c r="AJ132" s="78"/>
      <c r="AK132" s="71">
        <f t="shared" si="517"/>
        <v>0</v>
      </c>
      <c r="AL132" s="78"/>
      <c r="AM132" s="71">
        <f>N132/16*AL132*50%</f>
        <v>0</v>
      </c>
      <c r="AN132" s="71">
        <f t="shared" ref="AN132" si="553">AJ132+AL132</f>
        <v>0</v>
      </c>
      <c r="AO132" s="71">
        <f t="shared" ref="AO132" si="554">AK132+AM132</f>
        <v>0</v>
      </c>
      <c r="AP132" s="78"/>
      <c r="AQ132" s="71">
        <f>N132/16*AP132*50%</f>
        <v>0</v>
      </c>
      <c r="AR132" s="78"/>
      <c r="AS132" s="71">
        <f>N132/16*AR132*40%</f>
        <v>0</v>
      </c>
      <c r="AT132" s="70">
        <f t="shared" ref="AT132" si="555">AP132+AR132</f>
        <v>0</v>
      </c>
      <c r="AU132" s="71">
        <f t="shared" ref="AU132" si="556">AQ132+AS132</f>
        <v>0</v>
      </c>
      <c r="AV132" s="70">
        <f t="shared" ref="AV132" si="557">AN132+AT132</f>
        <v>0</v>
      </c>
      <c r="AW132" s="71">
        <f t="shared" ref="AW132" si="558">AO132+AU132</f>
        <v>0</v>
      </c>
      <c r="AX132" s="79"/>
      <c r="AY132" s="79"/>
      <c r="AZ132" s="79"/>
      <c r="BA132" s="79"/>
      <c r="BB132" s="71">
        <f>SUM(N132*AY132)*50%+(N132*AZ132)*60%+(N132*BA132)*60%</f>
        <v>0</v>
      </c>
      <c r="BC132" s="46"/>
      <c r="BD132" s="46"/>
      <c r="BE132" s="46"/>
      <c r="BF132" s="69">
        <f t="shared" si="441"/>
        <v>0</v>
      </c>
      <c r="BG132" s="69">
        <f t="shared" ref="BG132" si="559">V132+W132+X132</f>
        <v>1</v>
      </c>
      <c r="BH132" s="69">
        <f t="shared" ref="BH132" si="560">(AE132+AF132)*30%</f>
        <v>2548.3679999999999</v>
      </c>
      <c r="BI132" s="72"/>
      <c r="BJ132" s="72">
        <f t="shared" si="486"/>
        <v>0</v>
      </c>
      <c r="BK132" s="69"/>
      <c r="BL132" s="69"/>
      <c r="BM132" s="69"/>
      <c r="BN132" s="69"/>
      <c r="BO132" s="72"/>
      <c r="BP132" s="72">
        <f t="shared" si="271"/>
        <v>0</v>
      </c>
      <c r="BQ132" s="69">
        <f t="shared" ref="BQ132" si="561">AW132+BB132+BF132+BH132+BJ132+BL132+BP132</f>
        <v>2548.3679999999999</v>
      </c>
      <c r="BR132" s="69">
        <f t="shared" ref="BR132" si="562">AE132+AG132+AH132+BF132+BP132</f>
        <v>6512.4960000000001</v>
      </c>
      <c r="BS132" s="69">
        <f t="shared" ref="BS132" si="563">AW132+BB132+BH132+BJ132</f>
        <v>2548.3679999999999</v>
      </c>
      <c r="BT132" s="69">
        <f t="shared" ref="BT132" si="564">AF132+BL132</f>
        <v>2831.52</v>
      </c>
      <c r="BU132" s="69">
        <f t="shared" ref="BU132" si="565">SUM(AI132+BQ132)</f>
        <v>11892.384</v>
      </c>
      <c r="BV132" s="73">
        <f t="shared" ref="BV132" si="566">BU132*12</f>
        <v>142708.60800000001</v>
      </c>
      <c r="BW132" s="54"/>
    </row>
    <row r="133" spans="1:75" s="55" customFormat="1" ht="14.25" customHeight="1" x14ac:dyDescent="0.3">
      <c r="A133" s="101">
        <v>33</v>
      </c>
      <c r="B133" s="1" t="s">
        <v>459</v>
      </c>
      <c r="C133" s="81" t="s">
        <v>412</v>
      </c>
      <c r="D133" s="46" t="s">
        <v>61</v>
      </c>
      <c r="E133" s="102" t="s">
        <v>113</v>
      </c>
      <c r="F133" s="75">
        <v>91</v>
      </c>
      <c r="G133" s="76">
        <v>43453</v>
      </c>
      <c r="H133" s="76">
        <v>45279</v>
      </c>
      <c r="I133" s="75" t="s">
        <v>172</v>
      </c>
      <c r="J133" s="46" t="s">
        <v>348</v>
      </c>
      <c r="K133" s="46" t="s">
        <v>72</v>
      </c>
      <c r="L133" s="77">
        <v>17</v>
      </c>
      <c r="M133" s="46">
        <v>5.03</v>
      </c>
      <c r="N133" s="68">
        <v>17697</v>
      </c>
      <c r="O133" s="69">
        <f t="shared" ref="O133:O137" si="567">N133*M133</f>
        <v>89015.91</v>
      </c>
      <c r="P133" s="46"/>
      <c r="Q133" s="46"/>
      <c r="R133" s="46">
        <v>1</v>
      </c>
      <c r="S133" s="46"/>
      <c r="T133" s="46">
        <v>2</v>
      </c>
      <c r="U133" s="46"/>
      <c r="V133" s="67">
        <f t="shared" ref="V133" si="568">SUM(P133+S133)</f>
        <v>0</v>
      </c>
      <c r="W133" s="67">
        <f t="shared" ref="W133" si="569">SUM(Q133+T133)</f>
        <v>2</v>
      </c>
      <c r="X133" s="67">
        <f t="shared" ref="X133" si="570">SUM(R133+U133)</f>
        <v>1</v>
      </c>
      <c r="Y133" s="69">
        <f t="shared" ref="Y133:Y150" si="571">SUM(O133/16*P133)</f>
        <v>0</v>
      </c>
      <c r="Z133" s="69">
        <f t="shared" ref="Z133:Z150" si="572">SUM(O133/16*Q133)</f>
        <v>0</v>
      </c>
      <c r="AA133" s="69">
        <f t="shared" ref="AA133:AA150" si="573">SUM(O133/16*R133)</f>
        <v>5563.4943750000002</v>
      </c>
      <c r="AB133" s="69">
        <f t="shared" ref="AB133:AB150" si="574">SUM(O133/16*S133)</f>
        <v>0</v>
      </c>
      <c r="AC133" s="69">
        <f t="shared" ref="AC133:AC150" si="575">SUM(O133/16*T133)</f>
        <v>11126.98875</v>
      </c>
      <c r="AD133" s="69">
        <f t="shared" ref="AD133:AD150" si="576">SUM(O133/16*U133)</f>
        <v>0</v>
      </c>
      <c r="AE133" s="69">
        <f t="shared" ref="AE133:AE137" si="577">SUM(Y133:AD133)</f>
        <v>16690.483124999999</v>
      </c>
      <c r="AF133" s="69">
        <f t="shared" ref="AF133:AF137" si="578">AE133*50%</f>
        <v>8345.2415624999994</v>
      </c>
      <c r="AG133" s="69">
        <f t="shared" ref="AG133" si="579">(AE133+AF133)*10%</f>
        <v>2503.5724687500001</v>
      </c>
      <c r="AH133" s="69">
        <f t="shared" si="227"/>
        <v>442.42500000000001</v>
      </c>
      <c r="AI133" s="69">
        <f t="shared" ref="AI133:AI137" si="580">AH133+AG133+AF133+AE133</f>
        <v>27981.722156249998</v>
      </c>
      <c r="AJ133" s="78"/>
      <c r="AK133" s="71">
        <f t="shared" si="517"/>
        <v>0</v>
      </c>
      <c r="AL133" s="78"/>
      <c r="AM133" s="71">
        <f t="shared" ref="AM133:AM139" si="581">N133/18*AL133*50%</f>
        <v>0</v>
      </c>
      <c r="AN133" s="71">
        <f t="shared" ref="AN133:AN137" si="582">AJ133+AL133</f>
        <v>0</v>
      </c>
      <c r="AO133" s="71">
        <f t="shared" ref="AO133:AO137" si="583">AK133+AM133</f>
        <v>0</v>
      </c>
      <c r="AP133" s="78"/>
      <c r="AQ133" s="71">
        <f t="shared" ref="AQ133:AQ139" si="584">N133/18*AP133*50%</f>
        <v>0</v>
      </c>
      <c r="AR133" s="78"/>
      <c r="AS133" s="71">
        <f t="shared" ref="AS133:AS139" si="585">N133/18*AR133*40%</f>
        <v>0</v>
      </c>
      <c r="AT133" s="70">
        <f t="shared" ref="AT133:AT137" si="586">AP133+AR133</f>
        <v>0</v>
      </c>
      <c r="AU133" s="71">
        <f t="shared" ref="AU133:AU137" si="587">AQ133+AS133</f>
        <v>0</v>
      </c>
      <c r="AV133" s="70">
        <f t="shared" ref="AV133:AV137" si="588">AN133+AT133</f>
        <v>0</v>
      </c>
      <c r="AW133" s="71">
        <f t="shared" ref="AW133:AW137" si="589">AO133+AU133</f>
        <v>0</v>
      </c>
      <c r="AX133" s="79"/>
      <c r="AY133" s="80"/>
      <c r="AZ133" s="80"/>
      <c r="BA133" s="80"/>
      <c r="BB133" s="71"/>
      <c r="BC133" s="46"/>
      <c r="BD133" s="46"/>
      <c r="BE133" s="46"/>
      <c r="BF133" s="69">
        <f t="shared" si="441"/>
        <v>0</v>
      </c>
      <c r="BG133" s="69">
        <f t="shared" ref="BG133:BG136" si="590">V133+W133+X133</f>
        <v>3</v>
      </c>
      <c r="BH133" s="69">
        <f t="shared" ref="BH133:BH139" si="591">(O133/18*BG133)*1.5*30%</f>
        <v>6676.1932500000003</v>
      </c>
      <c r="BI133" s="72"/>
      <c r="BJ133" s="72">
        <f t="shared" si="486"/>
        <v>0</v>
      </c>
      <c r="BK133" s="69">
        <f t="shared" si="418"/>
        <v>3</v>
      </c>
      <c r="BL133" s="69">
        <f>(AE133+AF133)*35%</f>
        <v>8762.5036406249983</v>
      </c>
      <c r="BM133" s="69"/>
      <c r="BN133" s="69"/>
      <c r="BO133" s="69"/>
      <c r="BP133" s="72">
        <f t="shared" si="271"/>
        <v>0</v>
      </c>
      <c r="BQ133" s="69">
        <f t="shared" ref="BQ133:BQ137" si="592">AW133+BB133+BF133+BH133+BJ133+BL133+BP133</f>
        <v>15438.696890624999</v>
      </c>
      <c r="BR133" s="69">
        <f t="shared" ref="BR133:BR137" si="593">AE133+AG133+AH133+BF133+BP133</f>
        <v>19636.480593749999</v>
      </c>
      <c r="BS133" s="69">
        <f t="shared" ref="BS133:BS137" si="594">AW133+BB133+BH133+BJ133</f>
        <v>6676.1932500000003</v>
      </c>
      <c r="BT133" s="69">
        <f t="shared" ref="BT133:BT137" si="595">AF133+BL133</f>
        <v>17107.745203125</v>
      </c>
      <c r="BU133" s="69">
        <f t="shared" ref="BU133:BU137" si="596">SUM(AI133+BQ133)</f>
        <v>43420.419046874995</v>
      </c>
      <c r="BV133" s="73">
        <f t="shared" ref="BV133:BV137" si="597">BU133*12</f>
        <v>521045.02856249991</v>
      </c>
      <c r="BW133" s="54" t="s">
        <v>227</v>
      </c>
    </row>
    <row r="134" spans="1:75" s="74" customFormat="1" ht="14.25" customHeight="1" x14ac:dyDescent="0.3">
      <c r="A134" s="101">
        <v>34</v>
      </c>
      <c r="B134" s="104" t="s">
        <v>216</v>
      </c>
      <c r="C134" s="104" t="s">
        <v>269</v>
      </c>
      <c r="D134" s="67" t="s">
        <v>61</v>
      </c>
      <c r="E134" s="68" t="s">
        <v>217</v>
      </c>
      <c r="F134" s="122">
        <v>2</v>
      </c>
      <c r="G134" s="123">
        <v>42824</v>
      </c>
      <c r="H134" s="123">
        <v>44650</v>
      </c>
      <c r="I134" s="122" t="s">
        <v>168</v>
      </c>
      <c r="J134" s="67" t="s">
        <v>67</v>
      </c>
      <c r="K134" s="67" t="s">
        <v>68</v>
      </c>
      <c r="L134" s="105">
        <v>10.01</v>
      </c>
      <c r="M134" s="67">
        <v>4.8099999999999996</v>
      </c>
      <c r="N134" s="68">
        <v>17697</v>
      </c>
      <c r="O134" s="69">
        <f t="shared" si="567"/>
        <v>85122.569999999992</v>
      </c>
      <c r="P134" s="67"/>
      <c r="Q134" s="67">
        <v>1</v>
      </c>
      <c r="R134" s="67"/>
      <c r="S134" s="67"/>
      <c r="T134" s="67"/>
      <c r="U134" s="67"/>
      <c r="V134" s="67">
        <f t="shared" ref="V134:V137" si="598">SUM(P134+S134)</f>
        <v>0</v>
      </c>
      <c r="W134" s="67">
        <f t="shared" ref="W134:W137" si="599">SUM(Q134+T134)</f>
        <v>1</v>
      </c>
      <c r="X134" s="67">
        <f t="shared" ref="X134:X137" si="600">SUM(R134+U134)</f>
        <v>0</v>
      </c>
      <c r="Y134" s="69">
        <f t="shared" si="571"/>
        <v>0</v>
      </c>
      <c r="Z134" s="69">
        <f t="shared" si="572"/>
        <v>5320.1606249999995</v>
      </c>
      <c r="AA134" s="69">
        <f t="shared" si="573"/>
        <v>0</v>
      </c>
      <c r="AB134" s="69">
        <f t="shared" si="574"/>
        <v>0</v>
      </c>
      <c r="AC134" s="69">
        <f t="shared" si="575"/>
        <v>0</v>
      </c>
      <c r="AD134" s="69">
        <f t="shared" si="576"/>
        <v>0</v>
      </c>
      <c r="AE134" s="69">
        <f t="shared" si="577"/>
        <v>5320.1606249999995</v>
      </c>
      <c r="AF134" s="69">
        <f t="shared" si="578"/>
        <v>2660.0803124999998</v>
      </c>
      <c r="AG134" s="69">
        <f t="shared" ref="AG134:AG137" si="601">(AE134+AF134)*10%</f>
        <v>798.02409374999991</v>
      </c>
      <c r="AH134" s="69">
        <f t="shared" si="227"/>
        <v>0</v>
      </c>
      <c r="AI134" s="69">
        <f t="shared" si="580"/>
        <v>8778.2650312499991</v>
      </c>
      <c r="AJ134" s="106"/>
      <c r="AK134" s="71">
        <f t="shared" si="517"/>
        <v>0</v>
      </c>
      <c r="AL134" s="106"/>
      <c r="AM134" s="71">
        <f t="shared" si="581"/>
        <v>0</v>
      </c>
      <c r="AN134" s="71">
        <f t="shared" si="582"/>
        <v>0</v>
      </c>
      <c r="AO134" s="71">
        <f t="shared" si="583"/>
        <v>0</v>
      </c>
      <c r="AP134" s="106"/>
      <c r="AQ134" s="71">
        <f t="shared" si="584"/>
        <v>0</v>
      </c>
      <c r="AR134" s="71"/>
      <c r="AS134" s="71">
        <f t="shared" si="585"/>
        <v>0</v>
      </c>
      <c r="AT134" s="70">
        <f t="shared" si="586"/>
        <v>0</v>
      </c>
      <c r="AU134" s="71">
        <f t="shared" si="587"/>
        <v>0</v>
      </c>
      <c r="AV134" s="70">
        <f t="shared" si="588"/>
        <v>0</v>
      </c>
      <c r="AW134" s="71">
        <f t="shared" si="589"/>
        <v>0</v>
      </c>
      <c r="AX134" s="107"/>
      <c r="AY134" s="124"/>
      <c r="AZ134" s="107"/>
      <c r="BA134" s="124"/>
      <c r="BB134" s="71"/>
      <c r="BC134" s="67"/>
      <c r="BD134" s="67"/>
      <c r="BE134" s="67"/>
      <c r="BF134" s="69">
        <f t="shared" si="441"/>
        <v>0</v>
      </c>
      <c r="BG134" s="69">
        <f t="shared" si="590"/>
        <v>1</v>
      </c>
      <c r="BH134" s="69">
        <f t="shared" si="591"/>
        <v>2128.0642499999994</v>
      </c>
      <c r="BI134" s="69"/>
      <c r="BJ134" s="69">
        <f t="shared" si="486"/>
        <v>0</v>
      </c>
      <c r="BK134" s="69"/>
      <c r="BL134" s="69"/>
      <c r="BM134" s="69"/>
      <c r="BN134" s="69"/>
      <c r="BO134" s="69"/>
      <c r="BP134" s="72">
        <f t="shared" si="271"/>
        <v>0</v>
      </c>
      <c r="BQ134" s="69">
        <f t="shared" si="592"/>
        <v>2128.0642499999994</v>
      </c>
      <c r="BR134" s="69">
        <f t="shared" si="593"/>
        <v>6118.1847187499998</v>
      </c>
      <c r="BS134" s="69">
        <f t="shared" si="594"/>
        <v>2128.0642499999994</v>
      </c>
      <c r="BT134" s="69">
        <f t="shared" si="595"/>
        <v>2660.0803124999998</v>
      </c>
      <c r="BU134" s="69">
        <f t="shared" si="596"/>
        <v>10906.329281249999</v>
      </c>
      <c r="BV134" s="73">
        <f t="shared" si="597"/>
        <v>130875.95137499998</v>
      </c>
      <c r="BW134" s="54"/>
    </row>
    <row r="135" spans="1:75" s="74" customFormat="1" ht="14.25" customHeight="1" x14ac:dyDescent="0.3">
      <c r="A135" s="101">
        <v>35</v>
      </c>
      <c r="B135" s="104" t="s">
        <v>216</v>
      </c>
      <c r="C135" s="104" t="s">
        <v>421</v>
      </c>
      <c r="D135" s="67" t="s">
        <v>61</v>
      </c>
      <c r="E135" s="68" t="s">
        <v>217</v>
      </c>
      <c r="F135" s="122">
        <v>2</v>
      </c>
      <c r="G135" s="123">
        <v>42824</v>
      </c>
      <c r="H135" s="123">
        <v>44650</v>
      </c>
      <c r="I135" s="122" t="s">
        <v>168</v>
      </c>
      <c r="J135" s="67" t="s">
        <v>67</v>
      </c>
      <c r="K135" s="67" t="s">
        <v>68</v>
      </c>
      <c r="L135" s="105">
        <v>10.01</v>
      </c>
      <c r="M135" s="67">
        <v>4.8099999999999996</v>
      </c>
      <c r="N135" s="68">
        <v>17697</v>
      </c>
      <c r="O135" s="69">
        <f t="shared" ref="O135" si="602">N135*M135</f>
        <v>85122.569999999992</v>
      </c>
      <c r="P135" s="67"/>
      <c r="Q135" s="67"/>
      <c r="R135" s="67"/>
      <c r="S135" s="67"/>
      <c r="T135" s="67">
        <v>1</v>
      </c>
      <c r="U135" s="67"/>
      <c r="V135" s="67">
        <f t="shared" ref="V135" si="603">SUM(P135+S135)</f>
        <v>0</v>
      </c>
      <c r="W135" s="67">
        <f t="shared" ref="W135" si="604">SUM(Q135+T135)</f>
        <v>1</v>
      </c>
      <c r="X135" s="67">
        <f t="shared" ref="X135" si="605">SUM(R135+U135)</f>
        <v>0</v>
      </c>
      <c r="Y135" s="69">
        <f t="shared" si="571"/>
        <v>0</v>
      </c>
      <c r="Z135" s="69">
        <f t="shared" si="572"/>
        <v>0</v>
      </c>
      <c r="AA135" s="69">
        <f t="shared" si="573"/>
        <v>0</v>
      </c>
      <c r="AB135" s="69">
        <f t="shared" si="574"/>
        <v>0</v>
      </c>
      <c r="AC135" s="69">
        <f t="shared" si="575"/>
        <v>5320.1606249999995</v>
      </c>
      <c r="AD135" s="69">
        <f t="shared" si="576"/>
        <v>0</v>
      </c>
      <c r="AE135" s="69">
        <f t="shared" ref="AE135" si="606">SUM(Y135:AD135)</f>
        <v>5320.1606249999995</v>
      </c>
      <c r="AF135" s="69">
        <f t="shared" ref="AF135" si="607">AE135*50%</f>
        <v>2660.0803124999998</v>
      </c>
      <c r="AG135" s="69">
        <f t="shared" ref="AG135" si="608">(AE135+AF135)*10%</f>
        <v>798.02409374999991</v>
      </c>
      <c r="AH135" s="69">
        <f t="shared" si="227"/>
        <v>221.21250000000001</v>
      </c>
      <c r="AI135" s="69">
        <f t="shared" ref="AI135" si="609">AH135+AG135+AF135+AE135</f>
        <v>8999.4775312499987</v>
      </c>
      <c r="AJ135" s="106"/>
      <c r="AK135" s="71">
        <f t="shared" si="517"/>
        <v>0</v>
      </c>
      <c r="AL135" s="106"/>
      <c r="AM135" s="71">
        <f t="shared" si="581"/>
        <v>0</v>
      </c>
      <c r="AN135" s="71">
        <f t="shared" ref="AN135" si="610">AJ135+AL135</f>
        <v>0</v>
      </c>
      <c r="AO135" s="71">
        <f t="shared" ref="AO135" si="611">AK135+AM135</f>
        <v>0</v>
      </c>
      <c r="AP135" s="106"/>
      <c r="AQ135" s="71">
        <f t="shared" si="584"/>
        <v>0</v>
      </c>
      <c r="AR135" s="71"/>
      <c r="AS135" s="71">
        <f t="shared" si="585"/>
        <v>0</v>
      </c>
      <c r="AT135" s="70">
        <f t="shared" ref="AT135" si="612">AP135+AR135</f>
        <v>0</v>
      </c>
      <c r="AU135" s="71">
        <f t="shared" ref="AU135" si="613">AQ135+AS135</f>
        <v>0</v>
      </c>
      <c r="AV135" s="70">
        <f t="shared" ref="AV135" si="614">AN135+AT135</f>
        <v>0</v>
      </c>
      <c r="AW135" s="71">
        <f t="shared" ref="AW135" si="615">AO135+AU135</f>
        <v>0</v>
      </c>
      <c r="AX135" s="107"/>
      <c r="AY135" s="124"/>
      <c r="AZ135" s="107"/>
      <c r="BA135" s="124"/>
      <c r="BB135" s="71"/>
      <c r="BC135" s="67"/>
      <c r="BD135" s="67"/>
      <c r="BE135" s="67"/>
      <c r="BF135" s="69">
        <f t="shared" si="441"/>
        <v>0</v>
      </c>
      <c r="BG135" s="69">
        <f t="shared" si="590"/>
        <v>1</v>
      </c>
      <c r="BH135" s="69">
        <f t="shared" si="591"/>
        <v>2128.0642499999994</v>
      </c>
      <c r="BI135" s="69"/>
      <c r="BJ135" s="69">
        <f t="shared" si="486"/>
        <v>0</v>
      </c>
      <c r="BK135" s="69"/>
      <c r="BL135" s="69"/>
      <c r="BM135" s="69"/>
      <c r="BN135" s="69"/>
      <c r="BO135" s="69"/>
      <c r="BP135" s="72">
        <f t="shared" si="271"/>
        <v>0</v>
      </c>
      <c r="BQ135" s="69">
        <f t="shared" ref="BQ135" si="616">AW135+BB135+BF135+BH135+BJ135+BL135+BP135</f>
        <v>2128.0642499999994</v>
      </c>
      <c r="BR135" s="69">
        <f t="shared" ref="BR135" si="617">AE135+AG135+AH135+BF135+BP135</f>
        <v>6339.3972187499994</v>
      </c>
      <c r="BS135" s="69">
        <f t="shared" ref="BS135" si="618">AW135+BB135+BH135+BJ135</f>
        <v>2128.0642499999994</v>
      </c>
      <c r="BT135" s="69">
        <f t="shared" ref="BT135" si="619">AF135+BL135</f>
        <v>2660.0803124999998</v>
      </c>
      <c r="BU135" s="69">
        <f t="shared" ref="BU135" si="620">SUM(AI135+BQ135)</f>
        <v>11127.541781249998</v>
      </c>
      <c r="BV135" s="73">
        <f t="shared" ref="BV135" si="621">BU135*12</f>
        <v>133530.50137499999</v>
      </c>
      <c r="BW135" s="54"/>
    </row>
    <row r="136" spans="1:75" s="74" customFormat="1" ht="14.25" customHeight="1" x14ac:dyDescent="0.3">
      <c r="A136" s="101">
        <v>36</v>
      </c>
      <c r="B136" s="104" t="s">
        <v>216</v>
      </c>
      <c r="C136" s="104" t="s">
        <v>432</v>
      </c>
      <c r="D136" s="67" t="s">
        <v>61</v>
      </c>
      <c r="E136" s="68" t="s">
        <v>217</v>
      </c>
      <c r="F136" s="122">
        <v>2</v>
      </c>
      <c r="G136" s="123">
        <v>42824</v>
      </c>
      <c r="H136" s="123">
        <v>44650</v>
      </c>
      <c r="I136" s="122" t="s">
        <v>168</v>
      </c>
      <c r="J136" s="67" t="s">
        <v>67</v>
      </c>
      <c r="K136" s="67" t="s">
        <v>68</v>
      </c>
      <c r="L136" s="105">
        <v>10.01</v>
      </c>
      <c r="M136" s="67">
        <v>4.8099999999999996</v>
      </c>
      <c r="N136" s="68">
        <v>17697</v>
      </c>
      <c r="O136" s="69">
        <f t="shared" ref="O136" si="622">N136*M136</f>
        <v>85122.569999999992</v>
      </c>
      <c r="P136" s="67"/>
      <c r="Q136" s="67"/>
      <c r="R136" s="67"/>
      <c r="S136" s="67"/>
      <c r="T136" s="67">
        <v>2</v>
      </c>
      <c r="U136" s="67"/>
      <c r="V136" s="67">
        <f t="shared" ref="V136" si="623">SUM(P136+S136)</f>
        <v>0</v>
      </c>
      <c r="W136" s="67">
        <f t="shared" ref="W136" si="624">SUM(Q136+T136)</f>
        <v>2</v>
      </c>
      <c r="X136" s="67">
        <f t="shared" ref="X136" si="625">SUM(R136+U136)</f>
        <v>0</v>
      </c>
      <c r="Y136" s="69">
        <f t="shared" si="571"/>
        <v>0</v>
      </c>
      <c r="Z136" s="69">
        <f t="shared" si="572"/>
        <v>0</v>
      </c>
      <c r="AA136" s="69">
        <f t="shared" si="573"/>
        <v>0</v>
      </c>
      <c r="AB136" s="69">
        <f t="shared" si="574"/>
        <v>0</v>
      </c>
      <c r="AC136" s="69">
        <f t="shared" si="575"/>
        <v>10640.321249999999</v>
      </c>
      <c r="AD136" s="69">
        <f t="shared" si="576"/>
        <v>0</v>
      </c>
      <c r="AE136" s="69">
        <f t="shared" ref="AE136" si="626">SUM(Y136:AD136)</f>
        <v>10640.321249999999</v>
      </c>
      <c r="AF136" s="69">
        <f t="shared" ref="AF136" si="627">AE136*50%</f>
        <v>5320.1606249999995</v>
      </c>
      <c r="AG136" s="69">
        <f t="shared" ref="AG136" si="628">(AE136+AF136)*10%</f>
        <v>1596.0481874999998</v>
      </c>
      <c r="AH136" s="69">
        <f t="shared" si="227"/>
        <v>442.42500000000001</v>
      </c>
      <c r="AI136" s="69">
        <f t="shared" ref="AI136" si="629">AH136+AG136+AF136+AE136</f>
        <v>17998.955062499997</v>
      </c>
      <c r="AJ136" s="106"/>
      <c r="AK136" s="71">
        <f t="shared" si="517"/>
        <v>0</v>
      </c>
      <c r="AL136" s="106"/>
      <c r="AM136" s="71">
        <f t="shared" si="581"/>
        <v>0</v>
      </c>
      <c r="AN136" s="71">
        <f t="shared" ref="AN136" si="630">AJ136+AL136</f>
        <v>0</v>
      </c>
      <c r="AO136" s="71">
        <f t="shared" ref="AO136" si="631">AK136+AM136</f>
        <v>0</v>
      </c>
      <c r="AP136" s="106"/>
      <c r="AQ136" s="71">
        <f t="shared" si="584"/>
        <v>0</v>
      </c>
      <c r="AR136" s="71"/>
      <c r="AS136" s="71">
        <f t="shared" si="585"/>
        <v>0</v>
      </c>
      <c r="AT136" s="70">
        <f t="shared" ref="AT136" si="632">AP136+AR136</f>
        <v>0</v>
      </c>
      <c r="AU136" s="71">
        <f t="shared" ref="AU136" si="633">AQ136+AS136</f>
        <v>0</v>
      </c>
      <c r="AV136" s="70">
        <f t="shared" ref="AV136" si="634">AN136+AT136</f>
        <v>0</v>
      </c>
      <c r="AW136" s="71">
        <f t="shared" ref="AW136" si="635">AO136+AU136</f>
        <v>0</v>
      </c>
      <c r="AX136" s="107"/>
      <c r="AY136" s="124"/>
      <c r="AZ136" s="107"/>
      <c r="BA136" s="124"/>
      <c r="BB136" s="71"/>
      <c r="BC136" s="67"/>
      <c r="BD136" s="67"/>
      <c r="BE136" s="67"/>
      <c r="BF136" s="69">
        <f t="shared" si="441"/>
        <v>0</v>
      </c>
      <c r="BG136" s="69">
        <f t="shared" si="590"/>
        <v>2</v>
      </c>
      <c r="BH136" s="69">
        <f t="shared" si="591"/>
        <v>4256.1284999999989</v>
      </c>
      <c r="BI136" s="69"/>
      <c r="BJ136" s="69">
        <f t="shared" si="486"/>
        <v>0</v>
      </c>
      <c r="BK136" s="69"/>
      <c r="BL136" s="69"/>
      <c r="BM136" s="69"/>
      <c r="BN136" s="69"/>
      <c r="BO136" s="69"/>
      <c r="BP136" s="72">
        <f t="shared" si="271"/>
        <v>0</v>
      </c>
      <c r="BQ136" s="69">
        <f t="shared" ref="BQ136" si="636">AW136+BB136+BF136+BH136+BJ136+BL136+BP136</f>
        <v>4256.1284999999989</v>
      </c>
      <c r="BR136" s="69">
        <f t="shared" ref="BR136" si="637">AE136+AG136+AH136+BF136+BP136</f>
        <v>12678.794437499999</v>
      </c>
      <c r="BS136" s="69">
        <f t="shared" ref="BS136" si="638">AW136+BB136+BH136+BJ136</f>
        <v>4256.1284999999989</v>
      </c>
      <c r="BT136" s="69">
        <f t="shared" ref="BT136" si="639">AF136+BL136</f>
        <v>5320.1606249999995</v>
      </c>
      <c r="BU136" s="69">
        <f t="shared" ref="BU136" si="640">SUM(AI136+BQ136)</f>
        <v>22255.083562499996</v>
      </c>
      <c r="BV136" s="73">
        <f t="shared" ref="BV136" si="641">BU136*12</f>
        <v>267061.00274999999</v>
      </c>
      <c r="BW136" s="54"/>
    </row>
    <row r="137" spans="1:75" s="74" customFormat="1" ht="14.25" customHeight="1" x14ac:dyDescent="0.3">
      <c r="A137" s="101">
        <v>37</v>
      </c>
      <c r="B137" s="129" t="s">
        <v>69</v>
      </c>
      <c r="C137" s="129" t="s">
        <v>273</v>
      </c>
      <c r="D137" s="130" t="s">
        <v>61</v>
      </c>
      <c r="E137" s="119" t="s">
        <v>246</v>
      </c>
      <c r="F137" s="122">
        <v>87</v>
      </c>
      <c r="G137" s="123">
        <v>43458</v>
      </c>
      <c r="H137" s="123">
        <v>45284</v>
      </c>
      <c r="I137" s="122" t="s">
        <v>169</v>
      </c>
      <c r="J137" s="67" t="s">
        <v>349</v>
      </c>
      <c r="K137" s="67" t="s">
        <v>64</v>
      </c>
      <c r="L137" s="105">
        <v>14.11</v>
      </c>
      <c r="M137" s="67">
        <v>5.16</v>
      </c>
      <c r="N137" s="68">
        <v>17697</v>
      </c>
      <c r="O137" s="69">
        <f t="shared" si="567"/>
        <v>91316.52</v>
      </c>
      <c r="P137" s="67"/>
      <c r="Q137" s="67">
        <v>1</v>
      </c>
      <c r="R137" s="67"/>
      <c r="S137" s="67"/>
      <c r="T137" s="67">
        <v>1</v>
      </c>
      <c r="U137" s="67"/>
      <c r="V137" s="67">
        <f t="shared" si="598"/>
        <v>0</v>
      </c>
      <c r="W137" s="67">
        <f t="shared" si="599"/>
        <v>2</v>
      </c>
      <c r="X137" s="67">
        <f t="shared" si="600"/>
        <v>0</v>
      </c>
      <c r="Y137" s="69">
        <f t="shared" si="571"/>
        <v>0</v>
      </c>
      <c r="Z137" s="69">
        <f t="shared" si="572"/>
        <v>5707.2825000000003</v>
      </c>
      <c r="AA137" s="69">
        <f t="shared" si="573"/>
        <v>0</v>
      </c>
      <c r="AB137" s="69">
        <f t="shared" si="574"/>
        <v>0</v>
      </c>
      <c r="AC137" s="69">
        <f t="shared" si="575"/>
        <v>5707.2825000000003</v>
      </c>
      <c r="AD137" s="69">
        <f t="shared" si="576"/>
        <v>0</v>
      </c>
      <c r="AE137" s="69">
        <f t="shared" si="577"/>
        <v>11414.565000000001</v>
      </c>
      <c r="AF137" s="69">
        <f t="shared" si="578"/>
        <v>5707.2825000000003</v>
      </c>
      <c r="AG137" s="69">
        <f t="shared" si="601"/>
        <v>1712.1847500000001</v>
      </c>
      <c r="AH137" s="69">
        <f t="shared" si="227"/>
        <v>221.21250000000001</v>
      </c>
      <c r="AI137" s="69">
        <f t="shared" si="580"/>
        <v>19055.244750000002</v>
      </c>
      <c r="AJ137" s="106"/>
      <c r="AK137" s="71">
        <f t="shared" si="517"/>
        <v>0</v>
      </c>
      <c r="AL137" s="106"/>
      <c r="AM137" s="71">
        <f t="shared" si="581"/>
        <v>0</v>
      </c>
      <c r="AN137" s="71">
        <f t="shared" si="582"/>
        <v>0</v>
      </c>
      <c r="AO137" s="71">
        <f t="shared" si="583"/>
        <v>0</v>
      </c>
      <c r="AP137" s="106"/>
      <c r="AQ137" s="71">
        <f t="shared" si="584"/>
        <v>0</v>
      </c>
      <c r="AR137" s="71"/>
      <c r="AS137" s="71">
        <f t="shared" si="585"/>
        <v>0</v>
      </c>
      <c r="AT137" s="70">
        <f t="shared" si="586"/>
        <v>0</v>
      </c>
      <c r="AU137" s="71">
        <f t="shared" si="587"/>
        <v>0</v>
      </c>
      <c r="AV137" s="70">
        <f t="shared" si="588"/>
        <v>0</v>
      </c>
      <c r="AW137" s="71">
        <f t="shared" si="589"/>
        <v>0</v>
      </c>
      <c r="AX137" s="107"/>
      <c r="AY137" s="107"/>
      <c r="AZ137" s="124"/>
      <c r="BA137" s="107"/>
      <c r="BB137" s="71">
        <f>SUM(N137*AY137)*50%+(N137*AZ137)*60%+(N137*BA137)*60%</f>
        <v>0</v>
      </c>
      <c r="BC137" s="67"/>
      <c r="BD137" s="67"/>
      <c r="BE137" s="67"/>
      <c r="BF137" s="69">
        <f t="shared" si="441"/>
        <v>0</v>
      </c>
      <c r="BG137" s="69">
        <f t="shared" ref="BG137" si="642">V137+W137+X137</f>
        <v>2</v>
      </c>
      <c r="BH137" s="69">
        <f t="shared" si="591"/>
        <v>4565.826</v>
      </c>
      <c r="BI137" s="69"/>
      <c r="BJ137" s="69">
        <f t="shared" si="486"/>
        <v>0</v>
      </c>
      <c r="BK137" s="69">
        <f t="shared" si="418"/>
        <v>2</v>
      </c>
      <c r="BL137" s="69">
        <f>(AE137+AF137)*40%</f>
        <v>6848.7390000000005</v>
      </c>
      <c r="BM137" s="69"/>
      <c r="BN137" s="69"/>
      <c r="BO137" s="69"/>
      <c r="BP137" s="72">
        <f t="shared" si="271"/>
        <v>0</v>
      </c>
      <c r="BQ137" s="69">
        <f t="shared" si="592"/>
        <v>11414.565000000001</v>
      </c>
      <c r="BR137" s="69">
        <f t="shared" si="593"/>
        <v>13347.96225</v>
      </c>
      <c r="BS137" s="69">
        <f t="shared" si="594"/>
        <v>4565.826</v>
      </c>
      <c r="BT137" s="69">
        <f t="shared" si="595"/>
        <v>12556.021500000001</v>
      </c>
      <c r="BU137" s="69">
        <f t="shared" si="596"/>
        <v>30469.80975</v>
      </c>
      <c r="BV137" s="73">
        <f t="shared" si="597"/>
        <v>365637.717</v>
      </c>
      <c r="BW137" s="54" t="s">
        <v>228</v>
      </c>
    </row>
    <row r="138" spans="1:75" s="74" customFormat="1" ht="14.25" customHeight="1" x14ac:dyDescent="0.3">
      <c r="A138" s="101">
        <v>38</v>
      </c>
      <c r="B138" s="129" t="s">
        <v>69</v>
      </c>
      <c r="C138" s="129" t="s">
        <v>466</v>
      </c>
      <c r="D138" s="130" t="s">
        <v>61</v>
      </c>
      <c r="E138" s="119" t="s">
        <v>246</v>
      </c>
      <c r="F138" s="122">
        <v>87</v>
      </c>
      <c r="G138" s="123">
        <v>43458</v>
      </c>
      <c r="H138" s="123">
        <v>45284</v>
      </c>
      <c r="I138" s="122" t="s">
        <v>169</v>
      </c>
      <c r="J138" s="67" t="s">
        <v>349</v>
      </c>
      <c r="K138" s="67" t="s">
        <v>64</v>
      </c>
      <c r="L138" s="105">
        <v>14.11</v>
      </c>
      <c r="M138" s="67">
        <v>5.16</v>
      </c>
      <c r="N138" s="68">
        <v>17697</v>
      </c>
      <c r="O138" s="69">
        <f t="shared" ref="O138:O140" si="643">N138*M138</f>
        <v>91316.52</v>
      </c>
      <c r="P138" s="67"/>
      <c r="Q138" s="67"/>
      <c r="R138" s="67"/>
      <c r="S138" s="67"/>
      <c r="T138" s="67">
        <v>2</v>
      </c>
      <c r="U138" s="67"/>
      <c r="V138" s="67">
        <f t="shared" ref="V138:V140" si="644">SUM(P138+S138)</f>
        <v>0</v>
      </c>
      <c r="W138" s="67">
        <f t="shared" ref="W138:W140" si="645">SUM(Q138+T138)</f>
        <v>2</v>
      </c>
      <c r="X138" s="67">
        <f t="shared" ref="X138:X140" si="646">SUM(R138+U138)</f>
        <v>0</v>
      </c>
      <c r="Y138" s="69">
        <f t="shared" si="571"/>
        <v>0</v>
      </c>
      <c r="Z138" s="69">
        <f t="shared" si="572"/>
        <v>0</v>
      </c>
      <c r="AA138" s="69">
        <f t="shared" si="573"/>
        <v>0</v>
      </c>
      <c r="AB138" s="69">
        <f t="shared" si="574"/>
        <v>0</v>
      </c>
      <c r="AC138" s="69">
        <f t="shared" si="575"/>
        <v>11414.565000000001</v>
      </c>
      <c r="AD138" s="69">
        <f t="shared" si="576"/>
        <v>0</v>
      </c>
      <c r="AE138" s="69">
        <f t="shared" ref="AE138" si="647">SUM(Y138:AD138)</f>
        <v>11414.565000000001</v>
      </c>
      <c r="AF138" s="69">
        <f t="shared" ref="AF138:AF140" si="648">AE138*50%</f>
        <v>5707.2825000000003</v>
      </c>
      <c r="AG138" s="69">
        <f t="shared" ref="AG138:AG140" si="649">(AE138+AF138)*10%</f>
        <v>1712.1847500000001</v>
      </c>
      <c r="AH138" s="69">
        <f t="shared" si="227"/>
        <v>442.42500000000001</v>
      </c>
      <c r="AI138" s="69">
        <f t="shared" ref="AI138:AI140" si="650">AH138+AG138+AF138+AE138</f>
        <v>19276.457249999999</v>
      </c>
      <c r="AJ138" s="106"/>
      <c r="AK138" s="71">
        <f t="shared" si="517"/>
        <v>0</v>
      </c>
      <c r="AL138" s="106"/>
      <c r="AM138" s="71">
        <f t="shared" si="581"/>
        <v>0</v>
      </c>
      <c r="AN138" s="71">
        <f t="shared" ref="AN138:AN140" si="651">AJ138+AL138</f>
        <v>0</v>
      </c>
      <c r="AO138" s="71">
        <f t="shared" ref="AO138:AO140" si="652">AK138+AM138</f>
        <v>0</v>
      </c>
      <c r="AP138" s="106"/>
      <c r="AQ138" s="71">
        <f t="shared" si="584"/>
        <v>0</v>
      </c>
      <c r="AR138" s="71"/>
      <c r="AS138" s="71">
        <f t="shared" si="585"/>
        <v>0</v>
      </c>
      <c r="AT138" s="70">
        <f t="shared" ref="AT138:AT140" si="653">AP138+AR138</f>
        <v>0</v>
      </c>
      <c r="AU138" s="71">
        <f t="shared" ref="AU138:AU140" si="654">AQ138+AS138</f>
        <v>0</v>
      </c>
      <c r="AV138" s="70">
        <f t="shared" ref="AV138:AV140" si="655">AN138+AT138</f>
        <v>0</v>
      </c>
      <c r="AW138" s="71">
        <f t="shared" ref="AW138:AW140" si="656">AO138+AU138</f>
        <v>0</v>
      </c>
      <c r="AX138" s="107"/>
      <c r="AY138" s="107"/>
      <c r="AZ138" s="124"/>
      <c r="BA138" s="107"/>
      <c r="BB138" s="71">
        <f>SUM(N138*AY138)*50%+(N138*AZ138)*60%+(N138*BA138)*60%</f>
        <v>0</v>
      </c>
      <c r="BC138" s="67"/>
      <c r="BD138" s="67"/>
      <c r="BE138" s="67"/>
      <c r="BF138" s="69">
        <f t="shared" si="441"/>
        <v>0</v>
      </c>
      <c r="BG138" s="69">
        <f t="shared" ref="BG138:BG140" si="657">V138+W138+X138</f>
        <v>2</v>
      </c>
      <c r="BH138" s="69">
        <f t="shared" si="591"/>
        <v>4565.826</v>
      </c>
      <c r="BI138" s="69"/>
      <c r="BJ138" s="69">
        <f t="shared" si="486"/>
        <v>0</v>
      </c>
      <c r="BK138" s="69">
        <f t="shared" si="418"/>
        <v>2</v>
      </c>
      <c r="BL138" s="69">
        <f>(AE138+AF138)*40%</f>
        <v>6848.7390000000005</v>
      </c>
      <c r="BM138" s="69"/>
      <c r="BN138" s="69"/>
      <c r="BO138" s="69"/>
      <c r="BP138" s="72">
        <f t="shared" si="271"/>
        <v>0</v>
      </c>
      <c r="BQ138" s="69">
        <f t="shared" ref="BQ138:BQ140" si="658">AW138+BB138+BF138+BH138+BJ138+BL138+BP138</f>
        <v>11414.565000000001</v>
      </c>
      <c r="BR138" s="69">
        <f t="shared" ref="BR138:BR140" si="659">AE138+AG138+AH138+BF138+BP138</f>
        <v>13569.17475</v>
      </c>
      <c r="BS138" s="69">
        <f t="shared" ref="BS138:BS140" si="660">AW138+BB138+BH138+BJ138</f>
        <v>4565.826</v>
      </c>
      <c r="BT138" s="69">
        <f t="shared" ref="BT138:BT140" si="661">AF138+BL138</f>
        <v>12556.021500000001</v>
      </c>
      <c r="BU138" s="69">
        <f t="shared" ref="BU138:BU140" si="662">SUM(AI138+BQ138)</f>
        <v>30691.022250000002</v>
      </c>
      <c r="BV138" s="73">
        <f t="shared" ref="BV138:BV140" si="663">BU138*12</f>
        <v>368292.26699999999</v>
      </c>
      <c r="BW138" s="54" t="s">
        <v>228</v>
      </c>
    </row>
    <row r="139" spans="1:75" s="74" customFormat="1" ht="14.25" customHeight="1" x14ac:dyDescent="0.3">
      <c r="A139" s="101">
        <v>39</v>
      </c>
      <c r="B139" s="129" t="s">
        <v>69</v>
      </c>
      <c r="C139" s="129" t="s">
        <v>169</v>
      </c>
      <c r="D139" s="130" t="s">
        <v>61</v>
      </c>
      <c r="E139" s="119" t="s">
        <v>246</v>
      </c>
      <c r="F139" s="122">
        <v>87</v>
      </c>
      <c r="G139" s="123">
        <v>43458</v>
      </c>
      <c r="H139" s="123">
        <v>45284</v>
      </c>
      <c r="I139" s="122" t="s">
        <v>169</v>
      </c>
      <c r="J139" s="67" t="s">
        <v>349</v>
      </c>
      <c r="K139" s="67" t="s">
        <v>64</v>
      </c>
      <c r="L139" s="105">
        <v>14.11</v>
      </c>
      <c r="M139" s="67">
        <v>5.16</v>
      </c>
      <c r="N139" s="68">
        <v>17697</v>
      </c>
      <c r="O139" s="69">
        <f t="shared" ref="O139" si="664">N139*M139</f>
        <v>91316.52</v>
      </c>
      <c r="P139" s="67"/>
      <c r="Q139" s="67"/>
      <c r="R139" s="67">
        <v>3</v>
      </c>
      <c r="S139" s="67"/>
      <c r="T139" s="67"/>
      <c r="U139" s="67"/>
      <c r="V139" s="67">
        <f t="shared" ref="V139" si="665">SUM(P139+S139)</f>
        <v>0</v>
      </c>
      <c r="W139" s="67">
        <f t="shared" ref="W139" si="666">SUM(Q139+T139)</f>
        <v>0</v>
      </c>
      <c r="X139" s="67">
        <f t="shared" ref="X139" si="667">SUM(R139+U139)</f>
        <v>3</v>
      </c>
      <c r="Y139" s="69">
        <f t="shared" si="571"/>
        <v>0</v>
      </c>
      <c r="Z139" s="69">
        <f t="shared" si="572"/>
        <v>0</v>
      </c>
      <c r="AA139" s="69">
        <f t="shared" si="573"/>
        <v>17121.8475</v>
      </c>
      <c r="AB139" s="69">
        <f t="shared" si="574"/>
        <v>0</v>
      </c>
      <c r="AC139" s="69">
        <f t="shared" si="575"/>
        <v>0</v>
      </c>
      <c r="AD139" s="69">
        <f t="shared" si="576"/>
        <v>0</v>
      </c>
      <c r="AE139" s="69">
        <f t="shared" ref="AE139" si="668">SUM(Y139:AD139)</f>
        <v>17121.8475</v>
      </c>
      <c r="AF139" s="69">
        <f t="shared" ref="AF139" si="669">AE139*50%</f>
        <v>8560.9237499999999</v>
      </c>
      <c r="AG139" s="69">
        <f t="shared" ref="AG139" si="670">(AE139+AF139)*10%</f>
        <v>2568.2771250000001</v>
      </c>
      <c r="AH139" s="69">
        <f t="shared" si="227"/>
        <v>0</v>
      </c>
      <c r="AI139" s="69">
        <f t="shared" ref="AI139" si="671">AH139+AG139+AF139+AE139</f>
        <v>28251.048374999998</v>
      </c>
      <c r="AJ139" s="106"/>
      <c r="AK139" s="71">
        <f t="shared" si="517"/>
        <v>0</v>
      </c>
      <c r="AL139" s="106"/>
      <c r="AM139" s="71">
        <f t="shared" si="581"/>
        <v>0</v>
      </c>
      <c r="AN139" s="71">
        <f t="shared" ref="AN139" si="672">AJ139+AL139</f>
        <v>0</v>
      </c>
      <c r="AO139" s="71">
        <f t="shared" ref="AO139" si="673">AK139+AM139</f>
        <v>0</v>
      </c>
      <c r="AP139" s="106"/>
      <c r="AQ139" s="71">
        <f t="shared" si="584"/>
        <v>0</v>
      </c>
      <c r="AR139" s="71"/>
      <c r="AS139" s="71">
        <f t="shared" si="585"/>
        <v>0</v>
      </c>
      <c r="AT139" s="70">
        <f t="shared" ref="AT139" si="674">AP139+AR139</f>
        <v>0</v>
      </c>
      <c r="AU139" s="71">
        <f t="shared" ref="AU139" si="675">AQ139+AS139</f>
        <v>0</v>
      </c>
      <c r="AV139" s="70">
        <f t="shared" ref="AV139" si="676">AN139+AT139</f>
        <v>0</v>
      </c>
      <c r="AW139" s="71">
        <f t="shared" ref="AW139" si="677">AO139+AU139</f>
        <v>0</v>
      </c>
      <c r="AX139" s="107"/>
      <c r="AY139" s="107"/>
      <c r="AZ139" s="124"/>
      <c r="BA139" s="107"/>
      <c r="BB139" s="71">
        <f>SUM(N139*AY139)*50%+(N139*AZ139)*60%+(N139*BA139)*60%</f>
        <v>0</v>
      </c>
      <c r="BC139" s="67"/>
      <c r="BD139" s="67"/>
      <c r="BE139" s="67"/>
      <c r="BF139" s="69">
        <f t="shared" si="441"/>
        <v>0</v>
      </c>
      <c r="BG139" s="69">
        <f t="shared" ref="BG139" si="678">V139+W139+X139</f>
        <v>3</v>
      </c>
      <c r="BH139" s="69">
        <f t="shared" si="591"/>
        <v>6848.7390000000014</v>
      </c>
      <c r="BI139" s="69"/>
      <c r="BJ139" s="69">
        <f t="shared" si="486"/>
        <v>0</v>
      </c>
      <c r="BK139" s="69">
        <f t="shared" si="418"/>
        <v>3</v>
      </c>
      <c r="BL139" s="69">
        <f>(AE139+AF139)*40%</f>
        <v>10273.1085</v>
      </c>
      <c r="BM139" s="69"/>
      <c r="BN139" s="69"/>
      <c r="BO139" s="69"/>
      <c r="BP139" s="72">
        <f t="shared" si="271"/>
        <v>0</v>
      </c>
      <c r="BQ139" s="69">
        <f t="shared" ref="BQ139" si="679">AW139+BB139+BF139+BH139+BJ139+BL139+BP139</f>
        <v>17121.847500000003</v>
      </c>
      <c r="BR139" s="69">
        <f t="shared" ref="BR139" si="680">AE139+AG139+AH139+BF139+BP139</f>
        <v>19690.124625</v>
      </c>
      <c r="BS139" s="69">
        <f t="shared" ref="BS139" si="681">AW139+BB139+BH139+BJ139</f>
        <v>6848.7390000000014</v>
      </c>
      <c r="BT139" s="69">
        <f t="shared" ref="BT139" si="682">AF139+BL139</f>
        <v>18834.03225</v>
      </c>
      <c r="BU139" s="69">
        <f t="shared" ref="BU139" si="683">SUM(AI139+BQ139)</f>
        <v>45372.895875000002</v>
      </c>
      <c r="BV139" s="73">
        <f t="shared" ref="BV139" si="684">BU139*12</f>
        <v>544474.75050000008</v>
      </c>
      <c r="BW139" s="54" t="s">
        <v>228</v>
      </c>
    </row>
    <row r="140" spans="1:75" s="55" customFormat="1" ht="14.25" customHeight="1" x14ac:dyDescent="0.3">
      <c r="A140" s="101">
        <v>40</v>
      </c>
      <c r="B140" s="81" t="s">
        <v>200</v>
      </c>
      <c r="C140" s="81" t="s">
        <v>433</v>
      </c>
      <c r="D140" s="46" t="s">
        <v>108</v>
      </c>
      <c r="E140" s="102" t="s">
        <v>261</v>
      </c>
      <c r="F140" s="75">
        <v>100</v>
      </c>
      <c r="G140" s="76">
        <v>43817</v>
      </c>
      <c r="H140" s="76">
        <v>45644</v>
      </c>
      <c r="I140" s="75" t="s">
        <v>270</v>
      </c>
      <c r="J140" s="46" t="s">
        <v>350</v>
      </c>
      <c r="K140" s="46" t="s">
        <v>87</v>
      </c>
      <c r="L140" s="77">
        <v>4</v>
      </c>
      <c r="M140" s="46">
        <v>3.85</v>
      </c>
      <c r="N140" s="68">
        <v>17697</v>
      </c>
      <c r="O140" s="69">
        <f t="shared" si="643"/>
        <v>68133.45</v>
      </c>
      <c r="P140" s="46"/>
      <c r="Q140" s="46">
        <v>1</v>
      </c>
      <c r="R140" s="46"/>
      <c r="S140" s="46">
        <v>5</v>
      </c>
      <c r="T140" s="46">
        <v>2</v>
      </c>
      <c r="U140" s="46"/>
      <c r="V140" s="67">
        <f t="shared" si="644"/>
        <v>5</v>
      </c>
      <c r="W140" s="67">
        <f t="shared" si="645"/>
        <v>3</v>
      </c>
      <c r="X140" s="67">
        <f t="shared" si="646"/>
        <v>0</v>
      </c>
      <c r="Y140" s="69">
        <f t="shared" si="571"/>
        <v>0</v>
      </c>
      <c r="Z140" s="69">
        <f t="shared" si="572"/>
        <v>4258.3406249999998</v>
      </c>
      <c r="AA140" s="69">
        <f t="shared" si="573"/>
        <v>0</v>
      </c>
      <c r="AB140" s="69">
        <f t="shared" si="574"/>
        <v>21291.703125</v>
      </c>
      <c r="AC140" s="69">
        <f t="shared" si="575"/>
        <v>8516.6812499999996</v>
      </c>
      <c r="AD140" s="69">
        <f t="shared" si="576"/>
        <v>0</v>
      </c>
      <c r="AE140" s="69">
        <f t="shared" ref="AE140" si="685">SUM(Y140:AD140)</f>
        <v>34066.724999999999</v>
      </c>
      <c r="AF140" s="69">
        <f t="shared" si="648"/>
        <v>17033.362499999999</v>
      </c>
      <c r="AG140" s="69">
        <f t="shared" si="649"/>
        <v>5110.00875</v>
      </c>
      <c r="AH140" s="69">
        <f t="shared" si="227"/>
        <v>1548.4875000000002</v>
      </c>
      <c r="AI140" s="69">
        <f t="shared" si="650"/>
        <v>57758.583749999998</v>
      </c>
      <c r="AJ140" s="78"/>
      <c r="AK140" s="71">
        <f t="shared" si="517"/>
        <v>0</v>
      </c>
      <c r="AL140" s="78"/>
      <c r="AM140" s="71">
        <f>N140/16*AL140*50%</f>
        <v>0</v>
      </c>
      <c r="AN140" s="71">
        <f t="shared" si="651"/>
        <v>0</v>
      </c>
      <c r="AO140" s="71">
        <f t="shared" si="652"/>
        <v>0</v>
      </c>
      <c r="AP140" s="78"/>
      <c r="AQ140" s="71">
        <f>N140/16*AP140*50%</f>
        <v>0</v>
      </c>
      <c r="AR140" s="78"/>
      <c r="AS140" s="71">
        <f>N140/16*AR140*40%</f>
        <v>0</v>
      </c>
      <c r="AT140" s="70">
        <f t="shared" si="653"/>
        <v>0</v>
      </c>
      <c r="AU140" s="71">
        <f t="shared" si="654"/>
        <v>0</v>
      </c>
      <c r="AV140" s="70">
        <f t="shared" si="655"/>
        <v>0</v>
      </c>
      <c r="AW140" s="71">
        <f t="shared" si="656"/>
        <v>0</v>
      </c>
      <c r="AX140" s="79"/>
      <c r="AY140" s="80"/>
      <c r="AZ140" s="80"/>
      <c r="BA140" s="80"/>
      <c r="BB140" s="71"/>
      <c r="BC140" s="46"/>
      <c r="BD140" s="46"/>
      <c r="BE140" s="46"/>
      <c r="BF140" s="69">
        <f t="shared" si="441"/>
        <v>0</v>
      </c>
      <c r="BG140" s="69">
        <f t="shared" si="657"/>
        <v>8</v>
      </c>
      <c r="BH140" s="69">
        <f t="shared" ref="BH140" si="686">(AE140+AF140)*30%</f>
        <v>15330.026249999997</v>
      </c>
      <c r="BI140" s="72"/>
      <c r="BJ140" s="72">
        <f t="shared" si="486"/>
        <v>0</v>
      </c>
      <c r="BK140" s="69">
        <f t="shared" si="418"/>
        <v>8</v>
      </c>
      <c r="BL140" s="69">
        <f>(AE140+AF140)*30%</f>
        <v>15330.026249999997</v>
      </c>
      <c r="BM140" s="69"/>
      <c r="BN140" s="69"/>
      <c r="BO140" s="72"/>
      <c r="BP140" s="72">
        <f t="shared" si="271"/>
        <v>0</v>
      </c>
      <c r="BQ140" s="69">
        <f t="shared" si="658"/>
        <v>30660.052499999994</v>
      </c>
      <c r="BR140" s="69">
        <f t="shared" si="659"/>
        <v>40725.221250000002</v>
      </c>
      <c r="BS140" s="69">
        <f t="shared" si="660"/>
        <v>15330.026249999997</v>
      </c>
      <c r="BT140" s="69">
        <f t="shared" si="661"/>
        <v>32363.388749999998</v>
      </c>
      <c r="BU140" s="69">
        <f t="shared" si="662"/>
        <v>88418.636249999996</v>
      </c>
      <c r="BV140" s="73">
        <f t="shared" si="663"/>
        <v>1061023.635</v>
      </c>
      <c r="BW140" s="54" t="s">
        <v>232</v>
      </c>
    </row>
    <row r="141" spans="1:75" s="55" customFormat="1" ht="14.25" customHeight="1" x14ac:dyDescent="0.3">
      <c r="A141" s="101">
        <v>41</v>
      </c>
      <c r="B141" s="81" t="s">
        <v>366</v>
      </c>
      <c r="C141" s="81" t="s">
        <v>381</v>
      </c>
      <c r="D141" s="46" t="s">
        <v>61</v>
      </c>
      <c r="E141" s="102" t="s">
        <v>367</v>
      </c>
      <c r="F141" s="81"/>
      <c r="G141" s="148"/>
      <c r="H141" s="148"/>
      <c r="I141" s="81"/>
      <c r="J141" s="46" t="s">
        <v>65</v>
      </c>
      <c r="K141" s="46" t="s">
        <v>62</v>
      </c>
      <c r="L141" s="77">
        <v>0</v>
      </c>
      <c r="M141" s="46">
        <v>4.0999999999999996</v>
      </c>
      <c r="N141" s="68">
        <v>17697</v>
      </c>
      <c r="O141" s="69">
        <f t="shared" ref="O141:O145" si="687">N141*M141</f>
        <v>72557.7</v>
      </c>
      <c r="P141" s="46"/>
      <c r="Q141" s="46">
        <v>2</v>
      </c>
      <c r="R141" s="46"/>
      <c r="S141" s="46"/>
      <c r="T141" s="46">
        <v>1</v>
      </c>
      <c r="U141" s="46"/>
      <c r="V141" s="67">
        <f t="shared" ref="V141" si="688">SUM(P141+S141)</f>
        <v>0</v>
      </c>
      <c r="W141" s="67">
        <f t="shared" ref="W141" si="689">SUM(Q141+T141)</f>
        <v>3</v>
      </c>
      <c r="X141" s="67">
        <f t="shared" ref="X141" si="690">SUM(R141+U141)</f>
        <v>0</v>
      </c>
      <c r="Y141" s="69">
        <f t="shared" si="571"/>
        <v>0</v>
      </c>
      <c r="Z141" s="69">
        <f t="shared" si="572"/>
        <v>9069.7124999999996</v>
      </c>
      <c r="AA141" s="69">
        <f t="shared" si="573"/>
        <v>0</v>
      </c>
      <c r="AB141" s="69">
        <f t="shared" si="574"/>
        <v>0</v>
      </c>
      <c r="AC141" s="69">
        <f t="shared" si="575"/>
        <v>4534.8562499999998</v>
      </c>
      <c r="AD141" s="69">
        <f t="shared" si="576"/>
        <v>0</v>
      </c>
      <c r="AE141" s="69">
        <f t="shared" ref="AE141:AE144" si="691">SUM(Y141:AD141)</f>
        <v>13604.568749999999</v>
      </c>
      <c r="AF141" s="69">
        <f t="shared" ref="AF141:AF145" si="692">AE141*50%</f>
        <v>6802.2843749999993</v>
      </c>
      <c r="AG141" s="69">
        <f t="shared" ref="AG141:AG144" si="693">(AE141+AF141)*10%</f>
        <v>2040.6853124999998</v>
      </c>
      <c r="AH141" s="69">
        <f t="shared" si="227"/>
        <v>221.21250000000001</v>
      </c>
      <c r="AI141" s="69">
        <f t="shared" ref="AI141:AI145" si="694">AH141+AG141+AF141+AE141</f>
        <v>22668.750937499997</v>
      </c>
      <c r="AJ141" s="78"/>
      <c r="AK141" s="71">
        <f t="shared" si="517"/>
        <v>0</v>
      </c>
      <c r="AL141" s="78"/>
      <c r="AM141" s="71">
        <f t="shared" ref="AM141:AM146" si="695">N141/18*AL141*50%</f>
        <v>0</v>
      </c>
      <c r="AN141" s="71"/>
      <c r="AO141" s="71">
        <f t="shared" ref="AO141:AO145" si="696">AK141+AM141</f>
        <v>0</v>
      </c>
      <c r="AP141" s="78"/>
      <c r="AQ141" s="71">
        <f t="shared" ref="AQ141:AQ146" si="697">N141/18*AP141*50%</f>
        <v>0</v>
      </c>
      <c r="AR141" s="78"/>
      <c r="AS141" s="71">
        <f t="shared" ref="AS141:AS146" si="698">N141/18*AR141*40%</f>
        <v>0</v>
      </c>
      <c r="AT141" s="70">
        <f t="shared" ref="AT141:AT145" si="699">AP141+AR141</f>
        <v>0</v>
      </c>
      <c r="AU141" s="71">
        <f t="shared" ref="AU141:AU145" si="700">AQ141+AS141</f>
        <v>0</v>
      </c>
      <c r="AV141" s="70">
        <f t="shared" ref="AV141:AV145" si="701">AN141+AT141</f>
        <v>0</v>
      </c>
      <c r="AW141" s="71">
        <f t="shared" ref="AW141:AW145" si="702">AO141+AU141</f>
        <v>0</v>
      </c>
      <c r="AX141" s="79"/>
      <c r="AY141" s="80"/>
      <c r="AZ141" s="80"/>
      <c r="BA141" s="80"/>
      <c r="BB141" s="71">
        <f>SUM(N141*AY141)*50%+(N141*AZ141)*60%+(N141*BA141)*60%</f>
        <v>0</v>
      </c>
      <c r="BC141" s="46"/>
      <c r="BD141" s="46"/>
      <c r="BE141" s="46"/>
      <c r="BF141" s="69">
        <f t="shared" si="441"/>
        <v>0</v>
      </c>
      <c r="BG141" s="69">
        <f t="shared" ref="BG141:BG145" si="703">V141+W141+X141</f>
        <v>3</v>
      </c>
      <c r="BH141" s="69">
        <f t="shared" ref="BH141:BH146" si="704">(O141/18*BG141)*1.5*30%</f>
        <v>5441.8274999999994</v>
      </c>
      <c r="BI141" s="72"/>
      <c r="BJ141" s="72">
        <f t="shared" si="486"/>
        <v>0</v>
      </c>
      <c r="BK141" s="69"/>
      <c r="BL141" s="69"/>
      <c r="BM141" s="69"/>
      <c r="BN141" s="69"/>
      <c r="BO141" s="72"/>
      <c r="BP141" s="72">
        <f t="shared" si="271"/>
        <v>0</v>
      </c>
      <c r="BQ141" s="69">
        <f t="shared" ref="BQ141:BQ144" si="705">AW141+BB141+BF141+BH141+BJ141+BL141+BP141</f>
        <v>5441.8274999999994</v>
      </c>
      <c r="BR141" s="69">
        <f t="shared" ref="BR141:BR145" si="706">AE141+AG141+AH141+BF141+BP141</f>
        <v>15866.466562499998</v>
      </c>
      <c r="BS141" s="69">
        <f t="shared" ref="BS141:BS145" si="707">AW141+BB141+BH141+BJ141</f>
        <v>5441.8274999999994</v>
      </c>
      <c r="BT141" s="69">
        <f t="shared" ref="BT141:BT145" si="708">AF141+BL141</f>
        <v>6802.2843749999993</v>
      </c>
      <c r="BU141" s="69">
        <f t="shared" ref="BU141:BU145" si="709">SUM(AI141+BQ141)</f>
        <v>28110.578437499997</v>
      </c>
      <c r="BV141" s="73">
        <f t="shared" ref="BV141:BV145" si="710">BU141*12</f>
        <v>337326.94124999997</v>
      </c>
      <c r="BW141" s="54"/>
    </row>
    <row r="142" spans="1:75" s="55" customFormat="1" ht="14.25" customHeight="1" x14ac:dyDescent="0.3">
      <c r="A142" s="101">
        <v>41</v>
      </c>
      <c r="B142" s="81" t="s">
        <v>366</v>
      </c>
      <c r="C142" s="81" t="s">
        <v>486</v>
      </c>
      <c r="D142" s="46" t="s">
        <v>61</v>
      </c>
      <c r="E142" s="102" t="s">
        <v>367</v>
      </c>
      <c r="F142" s="81"/>
      <c r="G142" s="148"/>
      <c r="H142" s="148"/>
      <c r="I142" s="81"/>
      <c r="J142" s="46" t="s">
        <v>65</v>
      </c>
      <c r="K142" s="46" t="s">
        <v>62</v>
      </c>
      <c r="L142" s="77">
        <v>0</v>
      </c>
      <c r="M142" s="46">
        <v>4.0999999999999996</v>
      </c>
      <c r="N142" s="68">
        <v>17697</v>
      </c>
      <c r="O142" s="69">
        <f t="shared" ref="O142" si="711">N142*M142</f>
        <v>72557.7</v>
      </c>
      <c r="P142" s="46"/>
      <c r="Q142" s="46"/>
      <c r="R142" s="46"/>
      <c r="S142" s="46"/>
      <c r="T142" s="46">
        <v>1</v>
      </c>
      <c r="U142" s="46"/>
      <c r="V142" s="67">
        <f t="shared" ref="V142" si="712">SUM(P142+S142)</f>
        <v>0</v>
      </c>
      <c r="W142" s="67">
        <f t="shared" ref="W142" si="713">SUM(Q142+T142)</f>
        <v>1</v>
      </c>
      <c r="X142" s="67">
        <f t="shared" ref="X142" si="714">SUM(R142+U142)</f>
        <v>0</v>
      </c>
      <c r="Y142" s="69">
        <f t="shared" ref="Y142" si="715">SUM(O142/16*P142)</f>
        <v>0</v>
      </c>
      <c r="Z142" s="69">
        <f t="shared" ref="Z142" si="716">SUM(O142/16*Q142)</f>
        <v>0</v>
      </c>
      <c r="AA142" s="69">
        <f t="shared" ref="AA142" si="717">SUM(O142/16*R142)</f>
        <v>0</v>
      </c>
      <c r="AB142" s="69">
        <f t="shared" ref="AB142" si="718">SUM(O142/16*S142)</f>
        <v>0</v>
      </c>
      <c r="AC142" s="69">
        <f t="shared" ref="AC142" si="719">SUM(O142/16*T142)</f>
        <v>4534.8562499999998</v>
      </c>
      <c r="AD142" s="69">
        <f t="shared" ref="AD142" si="720">SUM(O142/16*U142)</f>
        <v>0</v>
      </c>
      <c r="AE142" s="69">
        <f t="shared" ref="AE142" si="721">SUM(Y142:AD142)</f>
        <v>4534.8562499999998</v>
      </c>
      <c r="AF142" s="69">
        <f t="shared" ref="AF142" si="722">AE142*50%</f>
        <v>2267.4281249999999</v>
      </c>
      <c r="AG142" s="69">
        <f t="shared" ref="AG142" si="723">(AE142+AF142)*10%</f>
        <v>680.22843749999993</v>
      </c>
      <c r="AH142" s="69">
        <f t="shared" ref="AH142" si="724">SUM(N142/16*S142+N142/16*T142+N142/16*U142)*20%</f>
        <v>221.21250000000001</v>
      </c>
      <c r="AI142" s="69">
        <f t="shared" ref="AI142" si="725">AH142+AG142+AF142+AE142</f>
        <v>7703.7253124999997</v>
      </c>
      <c r="AJ142" s="78"/>
      <c r="AK142" s="71">
        <f t="shared" ref="AK142" si="726">N142/16*AJ142*40%</f>
        <v>0</v>
      </c>
      <c r="AL142" s="78"/>
      <c r="AM142" s="71">
        <f t="shared" si="695"/>
        <v>0</v>
      </c>
      <c r="AN142" s="71"/>
      <c r="AO142" s="71">
        <f t="shared" ref="AO142" si="727">AK142+AM142</f>
        <v>0</v>
      </c>
      <c r="AP142" s="78"/>
      <c r="AQ142" s="71">
        <f t="shared" si="697"/>
        <v>0</v>
      </c>
      <c r="AR142" s="78"/>
      <c r="AS142" s="71">
        <f t="shared" si="698"/>
        <v>0</v>
      </c>
      <c r="AT142" s="70">
        <f t="shared" ref="AT142" si="728">AP142+AR142</f>
        <v>0</v>
      </c>
      <c r="AU142" s="71">
        <f t="shared" ref="AU142" si="729">AQ142+AS142</f>
        <v>0</v>
      </c>
      <c r="AV142" s="70">
        <f t="shared" ref="AV142" si="730">AN142+AT142</f>
        <v>0</v>
      </c>
      <c r="AW142" s="71">
        <f t="shared" ref="AW142" si="731">AO142+AU142</f>
        <v>0</v>
      </c>
      <c r="AX142" s="79"/>
      <c r="AY142" s="80"/>
      <c r="AZ142" s="80"/>
      <c r="BA142" s="80"/>
      <c r="BB142" s="71">
        <f>SUM(N142*AY142)*50%+(N142*AZ142)*60%+(N142*BA142)*60%</f>
        <v>0</v>
      </c>
      <c r="BC142" s="46"/>
      <c r="BD142" s="46"/>
      <c r="BE142" s="46"/>
      <c r="BF142" s="69">
        <f t="shared" ref="BF142" si="732">SUM(N142*BC142*20%)+(N142*BD142)*30%</f>
        <v>0</v>
      </c>
      <c r="BG142" s="69">
        <f t="shared" ref="BG142" si="733">V142+W142+X142</f>
        <v>1</v>
      </c>
      <c r="BH142" s="69">
        <f t="shared" si="704"/>
        <v>1813.9424999999999</v>
      </c>
      <c r="BI142" s="72"/>
      <c r="BJ142" s="72">
        <f t="shared" ref="BJ142" si="734">(O142/18*BI142)*30%</f>
        <v>0</v>
      </c>
      <c r="BK142" s="69"/>
      <c r="BL142" s="69"/>
      <c r="BM142" s="69"/>
      <c r="BN142" s="69"/>
      <c r="BO142" s="72"/>
      <c r="BP142" s="72">
        <f t="shared" ref="BP142" si="735">7079/16*BO142</f>
        <v>0</v>
      </c>
      <c r="BQ142" s="69">
        <f t="shared" ref="BQ142" si="736">AW142+BB142+BF142+BH142+BJ142+BL142+BP142</f>
        <v>1813.9424999999999</v>
      </c>
      <c r="BR142" s="69">
        <f t="shared" ref="BR142" si="737">AE142+AG142+AH142+BF142+BP142</f>
        <v>5436.2971874999994</v>
      </c>
      <c r="BS142" s="69">
        <f t="shared" ref="BS142" si="738">AW142+BB142+BH142+BJ142</f>
        <v>1813.9424999999999</v>
      </c>
      <c r="BT142" s="69">
        <f t="shared" ref="BT142" si="739">AF142+BL142</f>
        <v>2267.4281249999999</v>
      </c>
      <c r="BU142" s="69">
        <f t="shared" ref="BU142" si="740">SUM(AI142+BQ142)</f>
        <v>9517.6678124999999</v>
      </c>
      <c r="BV142" s="73">
        <f t="shared" ref="BV142" si="741">BU142*12</f>
        <v>114212.01375</v>
      </c>
      <c r="BW142" s="54"/>
    </row>
    <row r="143" spans="1:75" s="74" customFormat="1" ht="14.25" customHeight="1" x14ac:dyDescent="0.3">
      <c r="A143" s="101">
        <v>42</v>
      </c>
      <c r="B143" s="68" t="s">
        <v>249</v>
      </c>
      <c r="C143" s="104" t="s">
        <v>266</v>
      </c>
      <c r="D143" s="67" t="s">
        <v>61</v>
      </c>
      <c r="E143" s="119" t="s">
        <v>250</v>
      </c>
      <c r="F143" s="75"/>
      <c r="G143" s="76"/>
      <c r="H143" s="76"/>
      <c r="I143" s="75"/>
      <c r="J143" s="67" t="s">
        <v>65</v>
      </c>
      <c r="K143" s="67" t="s">
        <v>62</v>
      </c>
      <c r="L143" s="105">
        <v>9</v>
      </c>
      <c r="M143" s="67">
        <v>4.33</v>
      </c>
      <c r="N143" s="68">
        <v>17697</v>
      </c>
      <c r="O143" s="69">
        <f t="shared" si="687"/>
        <v>76628.009999999995</v>
      </c>
      <c r="P143" s="67"/>
      <c r="Q143" s="67"/>
      <c r="R143" s="67"/>
      <c r="S143" s="67"/>
      <c r="T143" s="67">
        <v>3</v>
      </c>
      <c r="U143" s="67">
        <v>1</v>
      </c>
      <c r="V143" s="67">
        <f t="shared" ref="V143" si="742">SUM(P143+S143)</f>
        <v>0</v>
      </c>
      <c r="W143" s="67">
        <f t="shared" ref="W143" si="743">SUM(Q143+T143)</f>
        <v>3</v>
      </c>
      <c r="X143" s="67">
        <f t="shared" ref="X143" si="744">SUM(R143+U143)</f>
        <v>1</v>
      </c>
      <c r="Y143" s="69">
        <f t="shared" si="571"/>
        <v>0</v>
      </c>
      <c r="Z143" s="69">
        <f t="shared" si="572"/>
        <v>0</v>
      </c>
      <c r="AA143" s="69">
        <f t="shared" si="573"/>
        <v>0</v>
      </c>
      <c r="AB143" s="69">
        <f t="shared" si="574"/>
        <v>0</v>
      </c>
      <c r="AC143" s="69">
        <f t="shared" si="575"/>
        <v>14367.751874999998</v>
      </c>
      <c r="AD143" s="69">
        <f t="shared" si="576"/>
        <v>4789.2506249999997</v>
      </c>
      <c r="AE143" s="69">
        <f t="shared" si="691"/>
        <v>19157.002499999999</v>
      </c>
      <c r="AF143" s="69">
        <f t="shared" si="692"/>
        <v>9578.5012499999993</v>
      </c>
      <c r="AG143" s="69">
        <f t="shared" si="693"/>
        <v>2873.5503749999998</v>
      </c>
      <c r="AH143" s="69">
        <f t="shared" si="227"/>
        <v>884.85</v>
      </c>
      <c r="AI143" s="69">
        <f t="shared" si="694"/>
        <v>32493.904124999997</v>
      </c>
      <c r="AJ143" s="106"/>
      <c r="AK143" s="71">
        <f t="shared" si="517"/>
        <v>0</v>
      </c>
      <c r="AL143" s="106"/>
      <c r="AM143" s="71">
        <f t="shared" si="695"/>
        <v>0</v>
      </c>
      <c r="AN143" s="71"/>
      <c r="AO143" s="71">
        <f t="shared" si="696"/>
        <v>0</v>
      </c>
      <c r="AP143" s="106"/>
      <c r="AQ143" s="71">
        <f t="shared" si="697"/>
        <v>0</v>
      </c>
      <c r="AR143" s="71"/>
      <c r="AS143" s="71">
        <f t="shared" si="698"/>
        <v>0</v>
      </c>
      <c r="AT143" s="70">
        <f t="shared" si="699"/>
        <v>0</v>
      </c>
      <c r="AU143" s="71">
        <f t="shared" si="700"/>
        <v>0</v>
      </c>
      <c r="AV143" s="70">
        <f t="shared" si="701"/>
        <v>0</v>
      </c>
      <c r="AW143" s="71">
        <f t="shared" si="702"/>
        <v>0</v>
      </c>
      <c r="AX143" s="107"/>
      <c r="AY143" s="124"/>
      <c r="AZ143" s="124"/>
      <c r="BA143" s="124"/>
      <c r="BB143" s="71"/>
      <c r="BC143" s="67"/>
      <c r="BD143" s="67"/>
      <c r="BE143" s="67"/>
      <c r="BF143" s="69">
        <f t="shared" si="441"/>
        <v>0</v>
      </c>
      <c r="BG143" s="69">
        <f t="shared" si="703"/>
        <v>4</v>
      </c>
      <c r="BH143" s="69">
        <f t="shared" si="704"/>
        <v>7662.8009999999995</v>
      </c>
      <c r="BI143" s="69"/>
      <c r="BJ143" s="72">
        <f t="shared" si="486"/>
        <v>0</v>
      </c>
      <c r="BK143" s="69"/>
      <c r="BL143" s="69"/>
      <c r="BM143" s="69"/>
      <c r="BN143" s="69"/>
      <c r="BO143" s="69"/>
      <c r="BP143" s="72">
        <f t="shared" si="271"/>
        <v>0</v>
      </c>
      <c r="BQ143" s="69">
        <f t="shared" si="705"/>
        <v>7662.8009999999995</v>
      </c>
      <c r="BR143" s="69">
        <f t="shared" si="706"/>
        <v>22915.402874999996</v>
      </c>
      <c r="BS143" s="69">
        <f t="shared" si="707"/>
        <v>7662.8009999999995</v>
      </c>
      <c r="BT143" s="69">
        <f t="shared" si="708"/>
        <v>9578.5012499999993</v>
      </c>
      <c r="BU143" s="69">
        <f t="shared" si="709"/>
        <v>40156.705124999993</v>
      </c>
      <c r="BV143" s="73">
        <f t="shared" si="710"/>
        <v>481880.46149999992</v>
      </c>
      <c r="BW143" s="54"/>
    </row>
    <row r="144" spans="1:75" s="55" customFormat="1" ht="14.25" customHeight="1" x14ac:dyDescent="0.3">
      <c r="A144" s="101">
        <v>43</v>
      </c>
      <c r="B144" s="1" t="s">
        <v>484</v>
      </c>
      <c r="C144" s="81" t="s">
        <v>373</v>
      </c>
      <c r="D144" s="46" t="s">
        <v>61</v>
      </c>
      <c r="E144" s="102" t="s">
        <v>259</v>
      </c>
      <c r="F144" s="81"/>
      <c r="G144" s="148"/>
      <c r="H144" s="148"/>
      <c r="I144" s="81"/>
      <c r="J144" s="46" t="s">
        <v>65</v>
      </c>
      <c r="K144" s="46" t="s">
        <v>62</v>
      </c>
      <c r="L144" s="77">
        <v>2</v>
      </c>
      <c r="M144" s="46">
        <v>4.1900000000000004</v>
      </c>
      <c r="N144" s="68">
        <v>17697</v>
      </c>
      <c r="O144" s="69">
        <f t="shared" si="687"/>
        <v>74150.430000000008</v>
      </c>
      <c r="P144" s="46"/>
      <c r="Q144" s="46"/>
      <c r="R144" s="46"/>
      <c r="S144" s="46"/>
      <c r="T144" s="46">
        <v>3</v>
      </c>
      <c r="U144" s="46"/>
      <c r="V144" s="67">
        <f t="shared" ref="V144:V145" si="745">SUM(P144+S144)</f>
        <v>0</v>
      </c>
      <c r="W144" s="67">
        <f t="shared" ref="W144:W145" si="746">SUM(Q144+T144)</f>
        <v>3</v>
      </c>
      <c r="X144" s="67">
        <f t="shared" ref="X144:X145" si="747">SUM(R144+U144)</f>
        <v>0</v>
      </c>
      <c r="Y144" s="69">
        <f t="shared" si="571"/>
        <v>0</v>
      </c>
      <c r="Z144" s="69">
        <f t="shared" si="572"/>
        <v>0</v>
      </c>
      <c r="AA144" s="69">
        <f t="shared" si="573"/>
        <v>0</v>
      </c>
      <c r="AB144" s="69">
        <f t="shared" si="574"/>
        <v>0</v>
      </c>
      <c r="AC144" s="69">
        <f t="shared" si="575"/>
        <v>13903.205625000002</v>
      </c>
      <c r="AD144" s="69">
        <f t="shared" si="576"/>
        <v>0</v>
      </c>
      <c r="AE144" s="69">
        <f t="shared" si="691"/>
        <v>13903.205625000002</v>
      </c>
      <c r="AF144" s="69">
        <f t="shared" si="692"/>
        <v>6951.6028125000012</v>
      </c>
      <c r="AG144" s="69">
        <f t="shared" si="693"/>
        <v>2085.4808437500005</v>
      </c>
      <c r="AH144" s="69">
        <f t="shared" si="227"/>
        <v>663.63750000000005</v>
      </c>
      <c r="AI144" s="69">
        <f t="shared" si="694"/>
        <v>23603.926781250004</v>
      </c>
      <c r="AJ144" s="78"/>
      <c r="AK144" s="71">
        <f t="shared" si="517"/>
        <v>0</v>
      </c>
      <c r="AL144" s="78"/>
      <c r="AM144" s="71">
        <f t="shared" si="695"/>
        <v>0</v>
      </c>
      <c r="AN144" s="71"/>
      <c r="AO144" s="71">
        <f t="shared" si="696"/>
        <v>0</v>
      </c>
      <c r="AP144" s="78"/>
      <c r="AQ144" s="71">
        <f t="shared" si="697"/>
        <v>0</v>
      </c>
      <c r="AR144" s="78"/>
      <c r="AS144" s="71">
        <f t="shared" si="698"/>
        <v>0</v>
      </c>
      <c r="AT144" s="70">
        <f t="shared" si="699"/>
        <v>0</v>
      </c>
      <c r="AU144" s="71">
        <f t="shared" si="700"/>
        <v>0</v>
      </c>
      <c r="AV144" s="70">
        <f t="shared" si="701"/>
        <v>0</v>
      </c>
      <c r="AW144" s="71">
        <f t="shared" si="702"/>
        <v>0</v>
      </c>
      <c r="AX144" s="79"/>
      <c r="AY144" s="80"/>
      <c r="AZ144" s="80"/>
      <c r="BA144" s="80"/>
      <c r="BB144" s="71">
        <f>SUM(N144*AY144)*50%+(N144*AZ144)*60%+(N144*BA144)*60%</f>
        <v>0</v>
      </c>
      <c r="BC144" s="46"/>
      <c r="BD144" s="46"/>
      <c r="BE144" s="46"/>
      <c r="BF144" s="69">
        <f t="shared" si="441"/>
        <v>0</v>
      </c>
      <c r="BG144" s="69">
        <f t="shared" si="703"/>
        <v>3</v>
      </c>
      <c r="BH144" s="69">
        <f t="shared" si="704"/>
        <v>5561.2822500000011</v>
      </c>
      <c r="BI144" s="72"/>
      <c r="BJ144" s="72">
        <f t="shared" si="486"/>
        <v>0</v>
      </c>
      <c r="BK144" s="69"/>
      <c r="BL144" s="69"/>
      <c r="BM144" s="69"/>
      <c r="BN144" s="69"/>
      <c r="BO144" s="72"/>
      <c r="BP144" s="72">
        <f t="shared" si="271"/>
        <v>0</v>
      </c>
      <c r="BQ144" s="69">
        <f t="shared" si="705"/>
        <v>5561.2822500000011</v>
      </c>
      <c r="BR144" s="69">
        <f t="shared" si="706"/>
        <v>16652.323968750003</v>
      </c>
      <c r="BS144" s="69">
        <f t="shared" si="707"/>
        <v>5561.2822500000011</v>
      </c>
      <c r="BT144" s="69">
        <f t="shared" si="708"/>
        <v>6951.6028125000012</v>
      </c>
      <c r="BU144" s="69">
        <f t="shared" si="709"/>
        <v>29165.209031250004</v>
      </c>
      <c r="BV144" s="73">
        <f t="shared" si="710"/>
        <v>349982.50837500003</v>
      </c>
      <c r="BW144" s="54"/>
    </row>
    <row r="145" spans="1:76" s="55" customFormat="1" ht="14.25" customHeight="1" x14ac:dyDescent="0.3">
      <c r="A145" s="101">
        <v>44</v>
      </c>
      <c r="B145" s="81" t="s">
        <v>121</v>
      </c>
      <c r="C145" s="81" t="s">
        <v>100</v>
      </c>
      <c r="D145" s="46" t="s">
        <v>61</v>
      </c>
      <c r="E145" s="82" t="s">
        <v>123</v>
      </c>
      <c r="F145" s="75">
        <v>81</v>
      </c>
      <c r="G145" s="134">
        <v>43304</v>
      </c>
      <c r="H145" s="103">
        <v>45130</v>
      </c>
      <c r="I145" s="75" t="s">
        <v>176</v>
      </c>
      <c r="J145" s="46" t="s">
        <v>349</v>
      </c>
      <c r="K145" s="46" t="s">
        <v>64</v>
      </c>
      <c r="L145" s="77">
        <v>26.02</v>
      </c>
      <c r="M145" s="46">
        <v>5.41</v>
      </c>
      <c r="N145" s="68">
        <v>17697</v>
      </c>
      <c r="O145" s="69">
        <f t="shared" si="687"/>
        <v>95740.77</v>
      </c>
      <c r="P145" s="46"/>
      <c r="Q145" s="46">
        <v>4</v>
      </c>
      <c r="R145" s="46">
        <v>1</v>
      </c>
      <c r="S145" s="46"/>
      <c r="T145" s="46"/>
      <c r="U145" s="46"/>
      <c r="V145" s="67">
        <f t="shared" si="745"/>
        <v>0</v>
      </c>
      <c r="W145" s="67">
        <f t="shared" si="746"/>
        <v>4</v>
      </c>
      <c r="X145" s="67">
        <f t="shared" si="747"/>
        <v>1</v>
      </c>
      <c r="Y145" s="69">
        <f t="shared" si="571"/>
        <v>0</v>
      </c>
      <c r="Z145" s="69">
        <f t="shared" si="572"/>
        <v>23935.192500000001</v>
      </c>
      <c r="AA145" s="69">
        <f t="shared" si="573"/>
        <v>5983.7981250000003</v>
      </c>
      <c r="AB145" s="69">
        <f t="shared" si="574"/>
        <v>0</v>
      </c>
      <c r="AC145" s="69">
        <f t="shared" si="575"/>
        <v>0</v>
      </c>
      <c r="AD145" s="69">
        <f t="shared" si="576"/>
        <v>0</v>
      </c>
      <c r="AE145" s="69">
        <f t="shared" ref="AE145" si="748">SUM(Y145:AD145)</f>
        <v>29918.990625000002</v>
      </c>
      <c r="AF145" s="69">
        <f t="shared" si="692"/>
        <v>14959.495312500001</v>
      </c>
      <c r="AG145" s="69">
        <f t="shared" ref="AG145" si="749">(AE145+AF145)*10%</f>
        <v>4487.84859375</v>
      </c>
      <c r="AH145" s="69">
        <f t="shared" si="227"/>
        <v>0</v>
      </c>
      <c r="AI145" s="69">
        <f t="shared" si="694"/>
        <v>49366.334531250002</v>
      </c>
      <c r="AJ145" s="78"/>
      <c r="AK145" s="71">
        <f t="shared" si="517"/>
        <v>0</v>
      </c>
      <c r="AL145" s="78"/>
      <c r="AM145" s="71">
        <f t="shared" si="695"/>
        <v>0</v>
      </c>
      <c r="AN145" s="71">
        <f t="shared" ref="AN145" si="750">AJ145+AL145</f>
        <v>0</v>
      </c>
      <c r="AO145" s="71">
        <f t="shared" si="696"/>
        <v>0</v>
      </c>
      <c r="AP145" s="78"/>
      <c r="AQ145" s="71">
        <f t="shared" si="697"/>
        <v>0</v>
      </c>
      <c r="AR145" s="78"/>
      <c r="AS145" s="71">
        <f t="shared" si="698"/>
        <v>0</v>
      </c>
      <c r="AT145" s="70">
        <f t="shared" si="699"/>
        <v>0</v>
      </c>
      <c r="AU145" s="71">
        <f t="shared" si="700"/>
        <v>0</v>
      </c>
      <c r="AV145" s="70">
        <f t="shared" si="701"/>
        <v>0</v>
      </c>
      <c r="AW145" s="71">
        <f t="shared" si="702"/>
        <v>0</v>
      </c>
      <c r="AX145" s="79"/>
      <c r="AY145" s="80"/>
      <c r="AZ145" s="80"/>
      <c r="BA145" s="80"/>
      <c r="BB145" s="71">
        <f>SUM(N145*AY145)*50%+(N145*AZ145)*60%+(N145*BA145)*60%</f>
        <v>0</v>
      </c>
      <c r="BC145" s="46"/>
      <c r="BD145" s="46"/>
      <c r="BE145" s="46"/>
      <c r="BF145" s="69">
        <f t="shared" si="441"/>
        <v>0</v>
      </c>
      <c r="BG145" s="69">
        <f t="shared" si="703"/>
        <v>5</v>
      </c>
      <c r="BH145" s="69">
        <f t="shared" si="704"/>
        <v>11967.596250000001</v>
      </c>
      <c r="BI145" s="72"/>
      <c r="BJ145" s="72">
        <f>(O145/18*BI145)*30%</f>
        <v>0</v>
      </c>
      <c r="BK145" s="69">
        <f>V145+W145+X145</f>
        <v>5</v>
      </c>
      <c r="BL145" s="69">
        <f>(AE145+AF145)*40%</f>
        <v>17951.394375</v>
      </c>
      <c r="BM145" s="69"/>
      <c r="BN145" s="69"/>
      <c r="BO145" s="69"/>
      <c r="BP145" s="72">
        <f t="shared" si="271"/>
        <v>0</v>
      </c>
      <c r="BQ145" s="69">
        <f t="shared" ref="BQ145" si="751">AW145+BB145+BF145+BH145+BJ145+BL145+BP145</f>
        <v>29918.990624999999</v>
      </c>
      <c r="BR145" s="69">
        <f t="shared" si="706"/>
        <v>34406.839218749999</v>
      </c>
      <c r="BS145" s="69">
        <f t="shared" si="707"/>
        <v>11967.596250000001</v>
      </c>
      <c r="BT145" s="69">
        <f t="shared" si="708"/>
        <v>32910.889687499999</v>
      </c>
      <c r="BU145" s="69">
        <f t="shared" si="709"/>
        <v>79285.325156250008</v>
      </c>
      <c r="BV145" s="73">
        <f t="shared" si="710"/>
        <v>951423.9018750001</v>
      </c>
      <c r="BW145" s="54" t="s">
        <v>228</v>
      </c>
      <c r="BX145" s="149"/>
    </row>
    <row r="146" spans="1:76" s="55" customFormat="1" ht="14.25" customHeight="1" x14ac:dyDescent="0.3">
      <c r="A146" s="101">
        <v>45</v>
      </c>
      <c r="B146" s="81" t="s">
        <v>121</v>
      </c>
      <c r="C146" s="81" t="s">
        <v>169</v>
      </c>
      <c r="D146" s="46" t="s">
        <v>61</v>
      </c>
      <c r="E146" s="82" t="s">
        <v>123</v>
      </c>
      <c r="F146" s="75">
        <v>81</v>
      </c>
      <c r="G146" s="134">
        <v>43304</v>
      </c>
      <c r="H146" s="103">
        <v>45130</v>
      </c>
      <c r="I146" s="75" t="s">
        <v>176</v>
      </c>
      <c r="J146" s="46" t="s">
        <v>349</v>
      </c>
      <c r="K146" s="46" t="s">
        <v>64</v>
      </c>
      <c r="L146" s="77">
        <v>26.02</v>
      </c>
      <c r="M146" s="46">
        <v>5.41</v>
      </c>
      <c r="N146" s="68">
        <v>17697</v>
      </c>
      <c r="O146" s="69">
        <f t="shared" ref="O146" si="752">N146*M146</f>
        <v>95740.77</v>
      </c>
      <c r="P146" s="46"/>
      <c r="Q146" s="46">
        <v>2</v>
      </c>
      <c r="R146" s="46"/>
      <c r="S146" s="46"/>
      <c r="T146" s="46"/>
      <c r="U146" s="46"/>
      <c r="V146" s="67">
        <f t="shared" ref="V146" si="753">SUM(P146+S146)</f>
        <v>0</v>
      </c>
      <c r="W146" s="67">
        <f t="shared" ref="W146" si="754">SUM(Q146+T146)</f>
        <v>2</v>
      </c>
      <c r="X146" s="67">
        <f t="shared" ref="X146" si="755">SUM(R146+U146)</f>
        <v>0</v>
      </c>
      <c r="Y146" s="69">
        <f t="shared" si="571"/>
        <v>0</v>
      </c>
      <c r="Z146" s="69">
        <f t="shared" si="572"/>
        <v>11967.596250000001</v>
      </c>
      <c r="AA146" s="69">
        <f t="shared" si="573"/>
        <v>0</v>
      </c>
      <c r="AB146" s="69">
        <f t="shared" si="574"/>
        <v>0</v>
      </c>
      <c r="AC146" s="69">
        <f t="shared" si="575"/>
        <v>0</v>
      </c>
      <c r="AD146" s="69">
        <f t="shared" si="576"/>
        <v>0</v>
      </c>
      <c r="AE146" s="69">
        <f t="shared" ref="AE146" si="756">SUM(Y146:AD146)</f>
        <v>11967.596250000001</v>
      </c>
      <c r="AF146" s="69">
        <f t="shared" ref="AF146" si="757">AE146*50%</f>
        <v>5983.7981250000003</v>
      </c>
      <c r="AG146" s="69">
        <f t="shared" ref="AG146" si="758">(AE146+AF146)*10%</f>
        <v>1795.1394375</v>
      </c>
      <c r="AH146" s="69">
        <f t="shared" si="227"/>
        <v>0</v>
      </c>
      <c r="AI146" s="69">
        <f t="shared" ref="AI146" si="759">AH146+AG146+AF146+AE146</f>
        <v>19746.533812500002</v>
      </c>
      <c r="AJ146" s="78"/>
      <c r="AK146" s="71">
        <f t="shared" si="517"/>
        <v>0</v>
      </c>
      <c r="AL146" s="78"/>
      <c r="AM146" s="71">
        <f t="shared" si="695"/>
        <v>0</v>
      </c>
      <c r="AN146" s="71">
        <f t="shared" ref="AN146" si="760">AJ146+AL146</f>
        <v>0</v>
      </c>
      <c r="AO146" s="71">
        <f t="shared" ref="AO146" si="761">AK146+AM146</f>
        <v>0</v>
      </c>
      <c r="AP146" s="78"/>
      <c r="AQ146" s="71">
        <f t="shared" si="697"/>
        <v>0</v>
      </c>
      <c r="AR146" s="78"/>
      <c r="AS146" s="71">
        <f t="shared" si="698"/>
        <v>0</v>
      </c>
      <c r="AT146" s="70">
        <f t="shared" ref="AT146" si="762">AP146+AR146</f>
        <v>0</v>
      </c>
      <c r="AU146" s="71">
        <f t="shared" ref="AU146" si="763">AQ146+AS146</f>
        <v>0</v>
      </c>
      <c r="AV146" s="70">
        <f t="shared" ref="AV146" si="764">AN146+AT146</f>
        <v>0</v>
      </c>
      <c r="AW146" s="71">
        <f t="shared" ref="AW146" si="765">AO146+AU146</f>
        <v>0</v>
      </c>
      <c r="AX146" s="79"/>
      <c r="AY146" s="80"/>
      <c r="AZ146" s="80"/>
      <c r="BA146" s="80"/>
      <c r="BB146" s="71">
        <f>SUM(N146*AY146)*50%+(N146*AZ146)*60%+(N146*BA146)*60%</f>
        <v>0</v>
      </c>
      <c r="BC146" s="46"/>
      <c r="BD146" s="46"/>
      <c r="BE146" s="46"/>
      <c r="BF146" s="69">
        <f t="shared" si="441"/>
        <v>0</v>
      </c>
      <c r="BG146" s="69">
        <f t="shared" ref="BG146" si="766">V146+W146+X146</f>
        <v>2</v>
      </c>
      <c r="BH146" s="69">
        <f t="shared" si="704"/>
        <v>4787.0385000000006</v>
      </c>
      <c r="BI146" s="72"/>
      <c r="BJ146" s="72">
        <f>(O146/18*BI146)*30%</f>
        <v>0</v>
      </c>
      <c r="BK146" s="69">
        <f>V146+W146+X146</f>
        <v>2</v>
      </c>
      <c r="BL146" s="69">
        <f>(AE146+AF146)*40%</f>
        <v>7180.5577499999999</v>
      </c>
      <c r="BM146" s="69"/>
      <c r="BN146" s="69"/>
      <c r="BO146" s="69"/>
      <c r="BP146" s="72">
        <f t="shared" si="271"/>
        <v>0</v>
      </c>
      <c r="BQ146" s="69">
        <f t="shared" ref="BQ146" si="767">AW146+BB146+BF146+BH146+BJ146+BL146+BP146</f>
        <v>11967.596250000001</v>
      </c>
      <c r="BR146" s="69">
        <f t="shared" ref="BR146" si="768">AE146+AG146+AH146+BF146+BP146</f>
        <v>13762.7356875</v>
      </c>
      <c r="BS146" s="69">
        <f t="shared" ref="BS146" si="769">AW146+BB146+BH146+BJ146</f>
        <v>4787.0385000000006</v>
      </c>
      <c r="BT146" s="69">
        <f t="shared" ref="BT146" si="770">AF146+BL146</f>
        <v>13164.355875000001</v>
      </c>
      <c r="BU146" s="69">
        <f t="shared" ref="BU146" si="771">SUM(AI146+BQ146)</f>
        <v>31714.1300625</v>
      </c>
      <c r="BV146" s="73">
        <f t="shared" ref="BV146" si="772">BU146*12</f>
        <v>380569.56075</v>
      </c>
      <c r="BW146" s="54" t="s">
        <v>228</v>
      </c>
      <c r="BX146" s="149"/>
    </row>
    <row r="147" spans="1:76" s="55" customFormat="1" ht="14.25" customHeight="1" x14ac:dyDescent="0.3">
      <c r="A147" s="101">
        <v>46</v>
      </c>
      <c r="B147" s="81" t="s">
        <v>262</v>
      </c>
      <c r="C147" s="81" t="s">
        <v>423</v>
      </c>
      <c r="D147" s="46" t="s">
        <v>61</v>
      </c>
      <c r="E147" s="82" t="s">
        <v>263</v>
      </c>
      <c r="F147" s="75">
        <v>143</v>
      </c>
      <c r="G147" s="76">
        <v>43829</v>
      </c>
      <c r="H147" s="76">
        <v>45656</v>
      </c>
      <c r="I147" s="75" t="s">
        <v>73</v>
      </c>
      <c r="J147" s="46" t="s">
        <v>350</v>
      </c>
      <c r="K147" s="46" t="s">
        <v>68</v>
      </c>
      <c r="L147" s="77">
        <v>3</v>
      </c>
      <c r="M147" s="46">
        <v>4.59</v>
      </c>
      <c r="N147" s="68">
        <v>17697</v>
      </c>
      <c r="O147" s="69">
        <f>N147*M147</f>
        <v>81229.23</v>
      </c>
      <c r="P147" s="46"/>
      <c r="Q147" s="46"/>
      <c r="R147" s="46"/>
      <c r="S147" s="46"/>
      <c r="T147" s="46">
        <v>2</v>
      </c>
      <c r="U147" s="46">
        <v>2</v>
      </c>
      <c r="V147" s="67">
        <f>SUM(P147+S147)</f>
        <v>0</v>
      </c>
      <c r="W147" s="67">
        <f>SUM(Q147+T147)</f>
        <v>2</v>
      </c>
      <c r="X147" s="67">
        <f>SUM(R147+U147)</f>
        <v>2</v>
      </c>
      <c r="Y147" s="69">
        <f t="shared" si="571"/>
        <v>0</v>
      </c>
      <c r="Z147" s="69">
        <f t="shared" si="572"/>
        <v>0</v>
      </c>
      <c r="AA147" s="69">
        <f t="shared" si="573"/>
        <v>0</v>
      </c>
      <c r="AB147" s="69">
        <f t="shared" si="574"/>
        <v>0</v>
      </c>
      <c r="AC147" s="69">
        <f t="shared" si="575"/>
        <v>10153.653749999999</v>
      </c>
      <c r="AD147" s="69">
        <f t="shared" si="576"/>
        <v>10153.653749999999</v>
      </c>
      <c r="AE147" s="69">
        <f>SUM(Y147:AD147)</f>
        <v>20307.307499999999</v>
      </c>
      <c r="AF147" s="69">
        <f>AE147*50%</f>
        <v>10153.653749999999</v>
      </c>
      <c r="AG147" s="69">
        <f>(AE147+AF147)*10%</f>
        <v>3046.096125</v>
      </c>
      <c r="AH147" s="69">
        <f t="shared" si="227"/>
        <v>884.85</v>
      </c>
      <c r="AI147" s="69">
        <f>AH147+AG147+AF147+AE147</f>
        <v>34391.907374999995</v>
      </c>
      <c r="AJ147" s="78"/>
      <c r="AK147" s="71">
        <f t="shared" si="517"/>
        <v>0</v>
      </c>
      <c r="AL147" s="78"/>
      <c r="AM147" s="71">
        <f>N147/16*AL147*50%</f>
        <v>0</v>
      </c>
      <c r="AN147" s="71"/>
      <c r="AO147" s="71">
        <f>AK147+AM147</f>
        <v>0</v>
      </c>
      <c r="AP147" s="78"/>
      <c r="AQ147" s="71">
        <f>N147/16*AP147*50%</f>
        <v>0</v>
      </c>
      <c r="AR147" s="78"/>
      <c r="AS147" s="71">
        <f>N147/16*AR147*40%</f>
        <v>0</v>
      </c>
      <c r="AT147" s="70">
        <f>AP147+AR147</f>
        <v>0</v>
      </c>
      <c r="AU147" s="71">
        <f>AQ147+AS147</f>
        <v>0</v>
      </c>
      <c r="AV147" s="70">
        <f>AN147+AT147</f>
        <v>0</v>
      </c>
      <c r="AW147" s="71">
        <f>AO147+AU147</f>
        <v>0</v>
      </c>
      <c r="AX147" s="79"/>
      <c r="AY147" s="80"/>
      <c r="AZ147" s="80"/>
      <c r="BA147" s="80"/>
      <c r="BB147" s="71">
        <f>SUM(N147*AY147)*50%+(N147*AZ147)*60%+(N147*BA147)*60%</f>
        <v>0</v>
      </c>
      <c r="BC147" s="46"/>
      <c r="BD147" s="46"/>
      <c r="BE147" s="46"/>
      <c r="BF147" s="69">
        <f t="shared" si="441"/>
        <v>0</v>
      </c>
      <c r="BG147" s="69">
        <f>V147+W147+X147</f>
        <v>4</v>
      </c>
      <c r="BH147" s="69">
        <f>(AE147+AF147)*30%</f>
        <v>9138.2883750000001</v>
      </c>
      <c r="BI147" s="72"/>
      <c r="BJ147" s="72">
        <v>0</v>
      </c>
      <c r="BK147" s="69">
        <f>V147+W147+X147</f>
        <v>4</v>
      </c>
      <c r="BL147" s="69">
        <f>(AE147+AF147)*30%</f>
        <v>9138.2883750000001</v>
      </c>
      <c r="BM147" s="69"/>
      <c r="BN147" s="69"/>
      <c r="BO147" s="72"/>
      <c r="BP147" s="72">
        <f t="shared" si="271"/>
        <v>0</v>
      </c>
      <c r="BQ147" s="69">
        <f>AW147+BB147+BF147+BH147+BJ147+BL147+BP147</f>
        <v>18276.57675</v>
      </c>
      <c r="BR147" s="69">
        <f>AE147+AG147+AH147+BF147+BP147</f>
        <v>24238.253624999998</v>
      </c>
      <c r="BS147" s="69">
        <f>AW147+BB147+BH147+BJ147</f>
        <v>9138.2883750000001</v>
      </c>
      <c r="BT147" s="69">
        <f>AF147+BL147</f>
        <v>19291.942125000001</v>
      </c>
      <c r="BU147" s="69">
        <f>SUM(AI147+BQ147)</f>
        <v>52668.484124999995</v>
      </c>
      <c r="BV147" s="73">
        <f>BU147*12</f>
        <v>632021.80949999997</v>
      </c>
      <c r="BW147" s="54" t="s">
        <v>232</v>
      </c>
    </row>
    <row r="148" spans="1:76" s="55" customFormat="1" ht="14.25" customHeight="1" x14ac:dyDescent="0.3">
      <c r="A148" s="101">
        <v>47</v>
      </c>
      <c r="B148" s="81" t="s">
        <v>84</v>
      </c>
      <c r="C148" s="81" t="s">
        <v>390</v>
      </c>
      <c r="D148" s="46" t="s">
        <v>61</v>
      </c>
      <c r="E148" s="102" t="s">
        <v>365</v>
      </c>
      <c r="F148" s="81">
        <v>99</v>
      </c>
      <c r="G148" s="148">
        <v>43661</v>
      </c>
      <c r="H148" s="148">
        <v>45488</v>
      </c>
      <c r="I148" s="81" t="s">
        <v>170</v>
      </c>
      <c r="J148" s="46" t="s">
        <v>348</v>
      </c>
      <c r="K148" s="46" t="s">
        <v>72</v>
      </c>
      <c r="L148" s="77">
        <v>21.03</v>
      </c>
      <c r="M148" s="46">
        <v>5.12</v>
      </c>
      <c r="N148" s="68">
        <v>17697</v>
      </c>
      <c r="O148" s="69">
        <f t="shared" ref="O148:O149" si="773">N148*M148</f>
        <v>90608.639999999999</v>
      </c>
      <c r="P148" s="46"/>
      <c r="Q148" s="46"/>
      <c r="R148" s="46"/>
      <c r="S148" s="46">
        <v>1</v>
      </c>
      <c r="T148" s="46"/>
      <c r="U148" s="46"/>
      <c r="V148" s="67">
        <f t="shared" ref="V148:V149" si="774">SUM(P148+S148)</f>
        <v>1</v>
      </c>
      <c r="W148" s="67">
        <f t="shared" ref="W148:W149" si="775">SUM(Q148+T148)</f>
        <v>0</v>
      </c>
      <c r="X148" s="67">
        <f t="shared" ref="X148:X149" si="776">SUM(R148+U148)</f>
        <v>0</v>
      </c>
      <c r="Y148" s="69">
        <f t="shared" si="571"/>
        <v>0</v>
      </c>
      <c r="Z148" s="69">
        <f t="shared" si="572"/>
        <v>0</v>
      </c>
      <c r="AA148" s="69">
        <f t="shared" si="573"/>
        <v>0</v>
      </c>
      <c r="AB148" s="69">
        <f t="shared" si="574"/>
        <v>5663.04</v>
      </c>
      <c r="AC148" s="69">
        <f t="shared" si="575"/>
        <v>0</v>
      </c>
      <c r="AD148" s="69">
        <f t="shared" si="576"/>
        <v>0</v>
      </c>
      <c r="AE148" s="69">
        <f t="shared" ref="AE148:AE149" si="777">SUM(Y148:AD148)</f>
        <v>5663.04</v>
      </c>
      <c r="AF148" s="69">
        <f t="shared" ref="AF148:AF149" si="778">AE148*50%</f>
        <v>2831.52</v>
      </c>
      <c r="AG148" s="69">
        <f t="shared" ref="AG148:AG149" si="779">(AE148+AF148)*10%</f>
        <v>849.45600000000002</v>
      </c>
      <c r="AH148" s="69">
        <f t="shared" si="227"/>
        <v>221.21250000000001</v>
      </c>
      <c r="AI148" s="69">
        <f t="shared" ref="AI148:AI149" si="780">AH148+AG148+AF148+AE148</f>
        <v>9565.2285000000011</v>
      </c>
      <c r="AJ148" s="78"/>
      <c r="AK148" s="71">
        <f t="shared" si="517"/>
        <v>0</v>
      </c>
      <c r="AL148" s="78"/>
      <c r="AM148" s="71">
        <f>N148/18*AL148*50%</f>
        <v>0</v>
      </c>
      <c r="AN148" s="71">
        <f t="shared" ref="AN148" si="781">AJ148+AL148</f>
        <v>0</v>
      </c>
      <c r="AO148" s="71">
        <f t="shared" ref="AO148:AO149" si="782">AK148+AM148</f>
        <v>0</v>
      </c>
      <c r="AP148" s="78"/>
      <c r="AQ148" s="71">
        <f>N148/18*AP148*50%</f>
        <v>0</v>
      </c>
      <c r="AR148" s="78"/>
      <c r="AS148" s="71">
        <f>N148/18*AR148*40%</f>
        <v>0</v>
      </c>
      <c r="AT148" s="70">
        <f t="shared" ref="AT148:AT149" si="783">AP148+AR148</f>
        <v>0</v>
      </c>
      <c r="AU148" s="71">
        <f t="shared" ref="AU148:AU149" si="784">AQ148+AS148</f>
        <v>0</v>
      </c>
      <c r="AV148" s="70">
        <f t="shared" ref="AV148:AV149" si="785">AN148+AT148</f>
        <v>0</v>
      </c>
      <c r="AW148" s="71">
        <f t="shared" ref="AW148:AW149" si="786">AO148+AU148</f>
        <v>0</v>
      </c>
      <c r="AX148" s="79"/>
      <c r="AY148" s="80"/>
      <c r="AZ148" s="80"/>
      <c r="BA148" s="80"/>
      <c r="BB148" s="71"/>
      <c r="BC148" s="46"/>
      <c r="BD148" s="46"/>
      <c r="BE148" s="46"/>
      <c r="BF148" s="69">
        <f t="shared" si="441"/>
        <v>0</v>
      </c>
      <c r="BG148" s="69">
        <f t="shared" ref="BG148:BG149" si="787">V148+W148+X148</f>
        <v>1</v>
      </c>
      <c r="BH148" s="69">
        <f>(O148/18*BG148)*1.5*30%</f>
        <v>2265.2159999999999</v>
      </c>
      <c r="BI148" s="72"/>
      <c r="BJ148" s="72">
        <f>(O148/18*BI148)*30%</f>
        <v>0</v>
      </c>
      <c r="BK148" s="69">
        <f t="shared" ref="BK148:BK150" si="788">V148+W148+X148</f>
        <v>1</v>
      </c>
      <c r="BL148" s="69">
        <f>(AE148+AF148)*35%</f>
        <v>2973.0959999999995</v>
      </c>
      <c r="BM148" s="69"/>
      <c r="BN148" s="69"/>
      <c r="BO148" s="69"/>
      <c r="BP148" s="72">
        <f t="shared" si="271"/>
        <v>0</v>
      </c>
      <c r="BQ148" s="69">
        <f t="shared" ref="BQ148:BQ149" si="789">AW148+BB148+BF148+BH148+BJ148+BL148+BP148</f>
        <v>5238.3119999999999</v>
      </c>
      <c r="BR148" s="69">
        <f t="shared" ref="BR148:BR149" si="790">AE148+AG148+AH148+BF148+BP148</f>
        <v>6733.7084999999997</v>
      </c>
      <c r="BS148" s="69">
        <f t="shared" ref="BS148:BS149" si="791">AW148+BB148+BH148+BJ148</f>
        <v>2265.2159999999999</v>
      </c>
      <c r="BT148" s="69">
        <f t="shared" ref="BT148:BT149" si="792">AF148+BL148</f>
        <v>5804.616</v>
      </c>
      <c r="BU148" s="69">
        <f t="shared" ref="BU148:BU149" si="793">SUM(AI148+BQ148)</f>
        <v>14803.540500000001</v>
      </c>
      <c r="BV148" s="73">
        <f t="shared" ref="BV148:BV149" si="794">BU148*12</f>
        <v>177642.486</v>
      </c>
      <c r="BW148" s="54" t="s">
        <v>231</v>
      </c>
    </row>
    <row r="149" spans="1:76" s="55" customFormat="1" ht="14.25" customHeight="1" x14ac:dyDescent="0.3">
      <c r="A149" s="101">
        <v>48</v>
      </c>
      <c r="B149" s="68" t="s">
        <v>297</v>
      </c>
      <c r="C149" s="81" t="s">
        <v>390</v>
      </c>
      <c r="D149" s="46" t="s">
        <v>61</v>
      </c>
      <c r="E149" s="82" t="s">
        <v>298</v>
      </c>
      <c r="F149" s="75">
        <v>84</v>
      </c>
      <c r="G149" s="76">
        <v>43308</v>
      </c>
      <c r="H149" s="76">
        <v>45134</v>
      </c>
      <c r="I149" s="75" t="s">
        <v>170</v>
      </c>
      <c r="J149" s="67" t="s">
        <v>350</v>
      </c>
      <c r="K149" s="67" t="s">
        <v>68</v>
      </c>
      <c r="L149" s="105">
        <v>11</v>
      </c>
      <c r="M149" s="67">
        <v>4.8099999999999996</v>
      </c>
      <c r="N149" s="68">
        <v>17697</v>
      </c>
      <c r="O149" s="69">
        <f t="shared" si="773"/>
        <v>85122.569999999992</v>
      </c>
      <c r="P149" s="67"/>
      <c r="Q149" s="67"/>
      <c r="R149" s="67"/>
      <c r="S149" s="67">
        <v>1</v>
      </c>
      <c r="T149" s="67"/>
      <c r="U149" s="67"/>
      <c r="V149" s="67">
        <f t="shared" si="774"/>
        <v>1</v>
      </c>
      <c r="W149" s="67">
        <f t="shared" si="775"/>
        <v>0</v>
      </c>
      <c r="X149" s="67">
        <f t="shared" si="776"/>
        <v>0</v>
      </c>
      <c r="Y149" s="69">
        <f t="shared" si="571"/>
        <v>0</v>
      </c>
      <c r="Z149" s="69">
        <f t="shared" si="572"/>
        <v>0</v>
      </c>
      <c r="AA149" s="69">
        <f t="shared" si="573"/>
        <v>0</v>
      </c>
      <c r="AB149" s="69">
        <f t="shared" si="574"/>
        <v>5320.1606249999995</v>
      </c>
      <c r="AC149" s="69">
        <f t="shared" si="575"/>
        <v>0</v>
      </c>
      <c r="AD149" s="69">
        <f t="shared" si="576"/>
        <v>0</v>
      </c>
      <c r="AE149" s="69">
        <f t="shared" si="777"/>
        <v>5320.1606249999995</v>
      </c>
      <c r="AF149" s="69">
        <f t="shared" si="778"/>
        <v>2660.0803124999998</v>
      </c>
      <c r="AG149" s="69">
        <f t="shared" si="779"/>
        <v>798.02409374999991</v>
      </c>
      <c r="AH149" s="69">
        <f t="shared" si="227"/>
        <v>221.21250000000001</v>
      </c>
      <c r="AI149" s="69">
        <f t="shared" si="780"/>
        <v>8999.4775312499987</v>
      </c>
      <c r="AJ149" s="106"/>
      <c r="AK149" s="71">
        <f t="shared" si="517"/>
        <v>0</v>
      </c>
      <c r="AL149" s="106"/>
      <c r="AM149" s="71">
        <f>N149/18*AL149*50%</f>
        <v>0</v>
      </c>
      <c r="AN149" s="71">
        <v>8</v>
      </c>
      <c r="AO149" s="71">
        <f t="shared" si="782"/>
        <v>0</v>
      </c>
      <c r="AP149" s="106"/>
      <c r="AQ149" s="71">
        <f>N149/18*AP149*50%</f>
        <v>0</v>
      </c>
      <c r="AR149" s="71"/>
      <c r="AS149" s="71">
        <f>N149/18*AR149*40%</f>
        <v>0</v>
      </c>
      <c r="AT149" s="70">
        <f t="shared" si="783"/>
        <v>0</v>
      </c>
      <c r="AU149" s="71">
        <f t="shared" si="784"/>
        <v>0</v>
      </c>
      <c r="AV149" s="70">
        <f t="shared" si="785"/>
        <v>8</v>
      </c>
      <c r="AW149" s="71">
        <f t="shared" si="786"/>
        <v>0</v>
      </c>
      <c r="AX149" s="107"/>
      <c r="AY149" s="124"/>
      <c r="AZ149" s="124"/>
      <c r="BA149" s="124"/>
      <c r="BB149" s="71"/>
      <c r="BC149" s="67"/>
      <c r="BD149" s="67"/>
      <c r="BE149" s="67"/>
      <c r="BF149" s="69">
        <f t="shared" si="441"/>
        <v>0</v>
      </c>
      <c r="BG149" s="69">
        <f t="shared" si="787"/>
        <v>1</v>
      </c>
      <c r="BH149" s="69">
        <f>(O149/18*BG149)*1.5*30%</f>
        <v>2128.0642499999994</v>
      </c>
      <c r="BI149" s="69"/>
      <c r="BJ149" s="69"/>
      <c r="BK149" s="69">
        <f t="shared" si="788"/>
        <v>1</v>
      </c>
      <c r="BL149" s="69">
        <f>(AE149+AF149)*30%</f>
        <v>2394.0722812499994</v>
      </c>
      <c r="BM149" s="69"/>
      <c r="BN149" s="69"/>
      <c r="BO149" s="69"/>
      <c r="BP149" s="72">
        <f t="shared" si="271"/>
        <v>0</v>
      </c>
      <c r="BQ149" s="69">
        <f t="shared" si="789"/>
        <v>4522.1365312499984</v>
      </c>
      <c r="BR149" s="69">
        <f t="shared" si="790"/>
        <v>6339.3972187499994</v>
      </c>
      <c r="BS149" s="69">
        <f t="shared" si="791"/>
        <v>2128.0642499999994</v>
      </c>
      <c r="BT149" s="69">
        <f t="shared" si="792"/>
        <v>5054.1525937499991</v>
      </c>
      <c r="BU149" s="69">
        <f t="shared" si="793"/>
        <v>13521.614062499997</v>
      </c>
      <c r="BV149" s="73">
        <f t="shared" si="794"/>
        <v>162259.36874999997</v>
      </c>
      <c r="BW149" s="54" t="s">
        <v>232</v>
      </c>
    </row>
    <row r="150" spans="1:76" s="55" customFormat="1" ht="14.25" customHeight="1" x14ac:dyDescent="0.3">
      <c r="A150" s="101">
        <v>49</v>
      </c>
      <c r="B150" s="81" t="s">
        <v>237</v>
      </c>
      <c r="C150" s="141" t="s">
        <v>305</v>
      </c>
      <c r="D150" s="46" t="s">
        <v>61</v>
      </c>
      <c r="E150" s="143" t="s">
        <v>285</v>
      </c>
      <c r="F150" s="75">
        <v>116</v>
      </c>
      <c r="G150" s="76">
        <v>44365</v>
      </c>
      <c r="H150" s="144" t="s">
        <v>402</v>
      </c>
      <c r="I150" s="75" t="s">
        <v>403</v>
      </c>
      <c r="J150" s="46" t="s">
        <v>350</v>
      </c>
      <c r="K150" s="46" t="s">
        <v>62</v>
      </c>
      <c r="L150" s="77">
        <v>15.03</v>
      </c>
      <c r="M150" s="46">
        <v>4.49</v>
      </c>
      <c r="N150" s="68">
        <v>17697</v>
      </c>
      <c r="O150" s="69">
        <f t="shared" ref="O150" si="795">N150*M150</f>
        <v>79459.53</v>
      </c>
      <c r="P150" s="46"/>
      <c r="Q150" s="46"/>
      <c r="R150" s="46">
        <v>2</v>
      </c>
      <c r="S150" s="46"/>
      <c r="T150" s="46"/>
      <c r="U150" s="46">
        <v>1</v>
      </c>
      <c r="V150" s="67">
        <f t="shared" ref="V150" si="796">SUM(P150+S150)</f>
        <v>0</v>
      </c>
      <c r="W150" s="67">
        <f t="shared" ref="W150" si="797">SUM(Q150+T150)</f>
        <v>0</v>
      </c>
      <c r="X150" s="67">
        <f t="shared" ref="X150" si="798">SUM(R150+U150)</f>
        <v>3</v>
      </c>
      <c r="Y150" s="69">
        <f t="shared" si="571"/>
        <v>0</v>
      </c>
      <c r="Z150" s="69">
        <f t="shared" si="572"/>
        <v>0</v>
      </c>
      <c r="AA150" s="69">
        <f t="shared" si="573"/>
        <v>9932.4412499999999</v>
      </c>
      <c r="AB150" s="69">
        <f t="shared" si="574"/>
        <v>0</v>
      </c>
      <c r="AC150" s="69">
        <f t="shared" si="575"/>
        <v>0</v>
      </c>
      <c r="AD150" s="69">
        <f t="shared" si="576"/>
        <v>4966.2206249999999</v>
      </c>
      <c r="AE150" s="69">
        <f t="shared" ref="AE150" si="799">SUM(Y150:AD150)</f>
        <v>14898.661875</v>
      </c>
      <c r="AF150" s="69"/>
      <c r="AG150" s="69">
        <f t="shared" ref="AG150" si="800">(AE150+AF150)*10%</f>
        <v>1489.8661875</v>
      </c>
      <c r="AH150" s="69">
        <f t="shared" si="227"/>
        <v>221.21250000000001</v>
      </c>
      <c r="AI150" s="69">
        <f t="shared" ref="AI150" si="801">AH150+AG150+AF150+AE150</f>
        <v>16609.740562499999</v>
      </c>
      <c r="AJ150" s="78"/>
      <c r="AK150" s="71">
        <f t="shared" si="517"/>
        <v>0</v>
      </c>
      <c r="AL150" s="78"/>
      <c r="AM150" s="71">
        <f>N150/18*AL150*50%</f>
        <v>0</v>
      </c>
      <c r="AN150" s="71">
        <f t="shared" ref="AN150" si="802">AJ150+AL150</f>
        <v>0</v>
      </c>
      <c r="AO150" s="71">
        <f t="shared" ref="AO150" si="803">AK150+AM150</f>
        <v>0</v>
      </c>
      <c r="AP150" s="78"/>
      <c r="AQ150" s="71">
        <f>N150/18*AP150*50%</f>
        <v>0</v>
      </c>
      <c r="AR150" s="78"/>
      <c r="AS150" s="71">
        <f>N150/18*AR150*40%</f>
        <v>0</v>
      </c>
      <c r="AT150" s="70">
        <f t="shared" ref="AT150" si="804">AP150+AR150</f>
        <v>0</v>
      </c>
      <c r="AU150" s="71">
        <f t="shared" ref="AU150" si="805">AQ150+AS150</f>
        <v>0</v>
      </c>
      <c r="AV150" s="70">
        <f t="shared" ref="AV150" si="806">AN150+AT150</f>
        <v>0</v>
      </c>
      <c r="AW150" s="71">
        <f t="shared" ref="AW150" si="807">AO150+AU150</f>
        <v>0</v>
      </c>
      <c r="AX150" s="79"/>
      <c r="AY150" s="80"/>
      <c r="AZ150" s="80"/>
      <c r="BA150" s="80"/>
      <c r="BB150" s="71">
        <f>SUM(N150*AY150)*50%+(N150*AZ150)*60%+(N150*BA150)*60%</f>
        <v>0</v>
      </c>
      <c r="BC150" s="46"/>
      <c r="BD150" s="46"/>
      <c r="BE150" s="46"/>
      <c r="BF150" s="69">
        <f t="shared" si="441"/>
        <v>0</v>
      </c>
      <c r="BG150" s="69">
        <v>0</v>
      </c>
      <c r="BH150" s="69">
        <f>(O150/18*BG150)*1.5*30%</f>
        <v>0</v>
      </c>
      <c r="BI150" s="72"/>
      <c r="BJ150" s="72">
        <f>(O150/18*BI150)*30%</f>
        <v>0</v>
      </c>
      <c r="BK150" s="69">
        <f t="shared" si="788"/>
        <v>3</v>
      </c>
      <c r="BL150" s="69">
        <f>(AE150+AF150)*30%</f>
        <v>4469.5985624999994</v>
      </c>
      <c r="BM150" s="69"/>
      <c r="BN150" s="69"/>
      <c r="BO150" s="72"/>
      <c r="BP150" s="72">
        <f t="shared" si="271"/>
        <v>0</v>
      </c>
      <c r="BQ150" s="69">
        <f t="shared" ref="BQ150" si="808">AW150+BB150+BF150+BH150+BJ150+BL150+BP150</f>
        <v>4469.5985624999994</v>
      </c>
      <c r="BR150" s="69">
        <f t="shared" ref="BR150" si="809">AE150+AG150+AH150+BF150+BP150</f>
        <v>16609.740562500003</v>
      </c>
      <c r="BS150" s="69">
        <f t="shared" ref="BS150" si="810">AW150+BB150+BH150+BJ150</f>
        <v>0</v>
      </c>
      <c r="BT150" s="69">
        <f t="shared" ref="BT150" si="811">AF150+BL150</f>
        <v>4469.5985624999994</v>
      </c>
      <c r="BU150" s="69">
        <f t="shared" ref="BU150" si="812">SUM(AI150+BQ150)</f>
        <v>21079.339124999999</v>
      </c>
      <c r="BV150" s="73">
        <f t="shared" ref="BV150" si="813">BU150*12</f>
        <v>252952.06949999998</v>
      </c>
      <c r="BW150" s="54" t="s">
        <v>124</v>
      </c>
      <c r="BX150" s="140"/>
    </row>
    <row r="151" spans="1:76" s="55" customFormat="1" ht="14.25" customHeight="1" x14ac:dyDescent="0.3">
      <c r="A151" s="83"/>
      <c r="B151" s="86" t="s">
        <v>130</v>
      </c>
      <c r="C151" s="46"/>
      <c r="D151" s="46"/>
      <c r="E151" s="82"/>
      <c r="F151" s="81"/>
      <c r="G151" s="148"/>
      <c r="H151" s="148"/>
      <c r="I151" s="81"/>
      <c r="J151" s="46"/>
      <c r="K151" s="46"/>
      <c r="L151" s="77"/>
      <c r="M151" s="150"/>
      <c r="N151" s="102"/>
      <c r="O151" s="94">
        <f t="shared" ref="O151:AT151" si="814">SUM(O152:O159)</f>
        <v>679564.80000000005</v>
      </c>
      <c r="P151" s="94">
        <f t="shared" si="814"/>
        <v>35</v>
      </c>
      <c r="Q151" s="94">
        <f t="shared" si="814"/>
        <v>0</v>
      </c>
      <c r="R151" s="94">
        <f t="shared" si="814"/>
        <v>0</v>
      </c>
      <c r="S151" s="94">
        <f t="shared" si="814"/>
        <v>0</v>
      </c>
      <c r="T151" s="94">
        <f t="shared" si="814"/>
        <v>0</v>
      </c>
      <c r="U151" s="94">
        <f t="shared" si="814"/>
        <v>0</v>
      </c>
      <c r="V151" s="94">
        <f t="shared" si="814"/>
        <v>35</v>
      </c>
      <c r="W151" s="94">
        <f t="shared" si="814"/>
        <v>0</v>
      </c>
      <c r="X151" s="94">
        <f t="shared" si="814"/>
        <v>0</v>
      </c>
      <c r="Y151" s="94">
        <f t="shared" si="814"/>
        <v>179480.76187499997</v>
      </c>
      <c r="Z151" s="94">
        <f t="shared" si="814"/>
        <v>0</v>
      </c>
      <c r="AA151" s="94">
        <f t="shared" si="814"/>
        <v>0</v>
      </c>
      <c r="AB151" s="94">
        <f t="shared" si="814"/>
        <v>0</v>
      </c>
      <c r="AC151" s="94">
        <f t="shared" si="814"/>
        <v>0</v>
      </c>
      <c r="AD151" s="94">
        <f t="shared" si="814"/>
        <v>0</v>
      </c>
      <c r="AE151" s="94">
        <f t="shared" si="814"/>
        <v>179480.76187499997</v>
      </c>
      <c r="AF151" s="94">
        <f t="shared" si="814"/>
        <v>89740.380937499984</v>
      </c>
      <c r="AG151" s="94">
        <f t="shared" si="814"/>
        <v>18770.986687500001</v>
      </c>
      <c r="AH151" s="94">
        <f t="shared" si="814"/>
        <v>0</v>
      </c>
      <c r="AI151" s="94">
        <f t="shared" si="814"/>
        <v>287992.12949999992</v>
      </c>
      <c r="AJ151" s="94">
        <f t="shared" si="814"/>
        <v>0</v>
      </c>
      <c r="AK151" s="94">
        <f t="shared" si="814"/>
        <v>0</v>
      </c>
      <c r="AL151" s="94">
        <f t="shared" si="814"/>
        <v>0</v>
      </c>
      <c r="AM151" s="94">
        <f t="shared" si="814"/>
        <v>0</v>
      </c>
      <c r="AN151" s="94">
        <f t="shared" si="814"/>
        <v>0</v>
      </c>
      <c r="AO151" s="94">
        <f t="shared" si="814"/>
        <v>0</v>
      </c>
      <c r="AP151" s="94">
        <f t="shared" si="814"/>
        <v>0</v>
      </c>
      <c r="AQ151" s="94">
        <f t="shared" si="814"/>
        <v>0</v>
      </c>
      <c r="AR151" s="94">
        <f t="shared" si="814"/>
        <v>0</v>
      </c>
      <c r="AS151" s="94">
        <f t="shared" si="814"/>
        <v>0</v>
      </c>
      <c r="AT151" s="94">
        <f t="shared" si="814"/>
        <v>0</v>
      </c>
      <c r="AU151" s="94">
        <f t="shared" ref="AU151:BV151" si="815">SUM(AU152:AU159)</f>
        <v>0</v>
      </c>
      <c r="AV151" s="94">
        <f t="shared" si="815"/>
        <v>0</v>
      </c>
      <c r="AW151" s="94">
        <f t="shared" si="815"/>
        <v>0</v>
      </c>
      <c r="AX151" s="94">
        <f t="shared" si="815"/>
        <v>0</v>
      </c>
      <c r="AY151" s="94">
        <f t="shared" si="815"/>
        <v>0</v>
      </c>
      <c r="AZ151" s="94">
        <f t="shared" si="815"/>
        <v>0</v>
      </c>
      <c r="BA151" s="94">
        <f t="shared" si="815"/>
        <v>0</v>
      </c>
      <c r="BB151" s="94">
        <f t="shared" si="815"/>
        <v>0</v>
      </c>
      <c r="BC151" s="94">
        <f t="shared" si="815"/>
        <v>0</v>
      </c>
      <c r="BD151" s="94">
        <f t="shared" si="815"/>
        <v>0</v>
      </c>
      <c r="BE151" s="94">
        <f t="shared" si="815"/>
        <v>0</v>
      </c>
      <c r="BF151" s="94">
        <f t="shared" si="815"/>
        <v>0</v>
      </c>
      <c r="BG151" s="94">
        <f t="shared" si="815"/>
        <v>35</v>
      </c>
      <c r="BH151" s="94">
        <f t="shared" si="815"/>
        <v>80766.342843749982</v>
      </c>
      <c r="BI151" s="94">
        <f t="shared" si="815"/>
        <v>0</v>
      </c>
      <c r="BJ151" s="94">
        <f t="shared" si="815"/>
        <v>0</v>
      </c>
      <c r="BK151" s="94">
        <f t="shared" si="815"/>
        <v>14</v>
      </c>
      <c r="BL151" s="94">
        <f t="shared" si="815"/>
        <v>44528.417156249998</v>
      </c>
      <c r="BM151" s="94">
        <f t="shared" si="815"/>
        <v>17697</v>
      </c>
      <c r="BN151" s="94"/>
      <c r="BO151" s="94">
        <f t="shared" si="815"/>
        <v>0</v>
      </c>
      <c r="BP151" s="94">
        <f t="shared" si="815"/>
        <v>0</v>
      </c>
      <c r="BQ151" s="94">
        <f t="shared" si="815"/>
        <v>142991.75999999998</v>
      </c>
      <c r="BR151" s="94">
        <f t="shared" si="815"/>
        <v>198251.7485625</v>
      </c>
      <c r="BS151" s="94">
        <f t="shared" si="815"/>
        <v>80766.342843749982</v>
      </c>
      <c r="BT151" s="94">
        <f t="shared" si="815"/>
        <v>134268.79809375</v>
      </c>
      <c r="BU151" s="94">
        <f t="shared" si="815"/>
        <v>430983.88949999999</v>
      </c>
      <c r="BV151" s="94">
        <f t="shared" si="815"/>
        <v>5171806.6739999987</v>
      </c>
      <c r="BW151" s="54"/>
    </row>
    <row r="152" spans="1:76" s="55" customFormat="1" ht="14.25" customHeight="1" x14ac:dyDescent="0.3">
      <c r="A152" s="83">
        <v>1</v>
      </c>
      <c r="B152" s="81" t="s">
        <v>223</v>
      </c>
      <c r="C152" s="46" t="s">
        <v>165</v>
      </c>
      <c r="D152" s="46" t="s">
        <v>61</v>
      </c>
      <c r="E152" s="102" t="s">
        <v>224</v>
      </c>
      <c r="F152" s="81"/>
      <c r="G152" s="148"/>
      <c r="H152" s="148"/>
      <c r="I152" s="81"/>
      <c r="J152" s="46" t="s">
        <v>65</v>
      </c>
      <c r="K152" s="46" t="s">
        <v>62</v>
      </c>
      <c r="L152" s="77">
        <v>9.09</v>
      </c>
      <c r="M152" s="46">
        <v>4.33</v>
      </c>
      <c r="N152" s="102">
        <v>17697</v>
      </c>
      <c r="O152" s="69">
        <f t="shared" ref="O152:O159" si="816">N152*M152</f>
        <v>76628.009999999995</v>
      </c>
      <c r="P152" s="85">
        <v>3</v>
      </c>
      <c r="Q152" s="85"/>
      <c r="R152" s="85"/>
      <c r="S152" s="85"/>
      <c r="T152" s="85"/>
      <c r="U152" s="85"/>
      <c r="V152" s="67">
        <f t="shared" ref="V152:V157" si="817">SUM(P152+S152)</f>
        <v>3</v>
      </c>
      <c r="W152" s="67">
        <f t="shared" ref="W152:Y176" si="818">SUM(Q152+T152)</f>
        <v>0</v>
      </c>
      <c r="X152" s="67">
        <f t="shared" si="818"/>
        <v>0</v>
      </c>
      <c r="Y152" s="69">
        <f t="shared" ref="Y152:Y159" si="819">SUM(O152/16*P152)</f>
        <v>14367.751874999998</v>
      </c>
      <c r="Z152" s="69">
        <f t="shared" ref="Z152:Z159" si="820">SUM(O152/16*Q152)</f>
        <v>0</v>
      </c>
      <c r="AA152" s="69">
        <f t="shared" ref="AA152:AA159" si="821">SUM(O152/16*R152)</f>
        <v>0</v>
      </c>
      <c r="AB152" s="69">
        <f t="shared" ref="AB152:AB159" si="822">SUM(O152/16*S152)</f>
        <v>0</v>
      </c>
      <c r="AC152" s="69">
        <f t="shared" ref="AC152:AC159" si="823">SUM(O152/16*T152)</f>
        <v>0</v>
      </c>
      <c r="AD152" s="69">
        <f t="shared" ref="AD152:AD159" si="824">SUM(O152/16*U152)</f>
        <v>0</v>
      </c>
      <c r="AE152" s="69">
        <f t="shared" ref="AE152:AE159" si="825">SUM(Y152:AD152)</f>
        <v>14367.751874999998</v>
      </c>
      <c r="AF152" s="69">
        <f>AE152*50%</f>
        <v>7183.8759374999991</v>
      </c>
      <c r="AG152" s="72">
        <f>(AE152+AF152)*10%</f>
        <v>2155.1627812499996</v>
      </c>
      <c r="AH152" s="69">
        <f t="shared" ref="AH152:AH213" si="826">SUM(N152/16*S152+N152/16*T152+N152/16*U152)*20%</f>
        <v>0</v>
      </c>
      <c r="AI152" s="69">
        <f t="shared" ref="AI152:AI170" si="827">AH152+AG152+AF152+AE152</f>
        <v>23706.790593749996</v>
      </c>
      <c r="AJ152" s="94"/>
      <c r="AK152" s="71">
        <f t="shared" ref="AK152:AK159" si="828">N152/16*AJ152*40%</f>
        <v>0</v>
      </c>
      <c r="AL152" s="94"/>
      <c r="AM152" s="71">
        <f t="shared" ref="AM152:AM159" si="829">N152/16*AL152*50%</f>
        <v>0</v>
      </c>
      <c r="AN152" s="94"/>
      <c r="AO152" s="71">
        <f t="shared" ref="AO152:AO176" si="830">AK152+AM152</f>
        <v>0</v>
      </c>
      <c r="AP152" s="94"/>
      <c r="AQ152" s="71">
        <f t="shared" ref="AQ152:AQ159" si="831">N152/16*AP152*50%</f>
        <v>0</v>
      </c>
      <c r="AR152" s="94"/>
      <c r="AS152" s="71">
        <f t="shared" ref="AS152:AS159" si="832">N152/16*AR152*40%</f>
        <v>0</v>
      </c>
      <c r="AT152" s="70">
        <f t="shared" ref="AT152:AU176" si="833">AP152+AR152</f>
        <v>0</v>
      </c>
      <c r="AU152" s="71">
        <f t="shared" si="833"/>
        <v>0</v>
      </c>
      <c r="AV152" s="70">
        <f t="shared" ref="AV152:AW176" si="834">AN152+AT152</f>
        <v>0</v>
      </c>
      <c r="AW152" s="71">
        <f t="shared" si="834"/>
        <v>0</v>
      </c>
      <c r="AX152" s="94"/>
      <c r="AY152" s="94"/>
      <c r="AZ152" s="94"/>
      <c r="BA152" s="94"/>
      <c r="BB152" s="71">
        <f t="shared" ref="BB152:BB159" si="835">SUM(N152*AY152)*50%+(N152*AZ152)*60%+(N152*BA152)*60%</f>
        <v>0</v>
      </c>
      <c r="BC152" s="94"/>
      <c r="BD152" s="94"/>
      <c r="BE152" s="94"/>
      <c r="BF152" s="69">
        <f t="shared" ref="BF152:BF159" si="836">SUM(N152*BC152*20%)+(N152*BD152)*30%</f>
        <v>0</v>
      </c>
      <c r="BG152" s="69">
        <f>V152</f>
        <v>3</v>
      </c>
      <c r="BH152" s="72">
        <f>(AE152+AF152)*30%</f>
        <v>6465.4883437499984</v>
      </c>
      <c r="BI152" s="94"/>
      <c r="BJ152" s="72">
        <f t="shared" ref="BJ152:BJ159" si="837">(O152/18*BI152)*30%</f>
        <v>0</v>
      </c>
      <c r="BK152" s="69"/>
      <c r="BL152" s="69"/>
      <c r="BM152" s="69"/>
      <c r="BN152" s="69"/>
      <c r="BO152" s="94"/>
      <c r="BP152" s="72">
        <f t="shared" si="271"/>
        <v>0</v>
      </c>
      <c r="BQ152" s="69">
        <f t="shared" ref="BQ152:BQ161" si="838">AW152+BB152+BF152+BH152+BJ152+BL152+BP152</f>
        <v>6465.4883437499984</v>
      </c>
      <c r="BR152" s="69">
        <f t="shared" ref="BR152:BR175" si="839">AE152+AG152+AH152+BF152+BP152</f>
        <v>16522.914656249999</v>
      </c>
      <c r="BS152" s="69">
        <f t="shared" ref="BS152:BS159" si="840">AW152+BB152+BH152+BJ152</f>
        <v>6465.4883437499984</v>
      </c>
      <c r="BT152" s="69">
        <f t="shared" ref="BT152:BT159" si="841">AF152+BL152</f>
        <v>7183.8759374999991</v>
      </c>
      <c r="BU152" s="69">
        <f t="shared" ref="BU152:BU159" si="842">SUM(AI152+BQ152)</f>
        <v>30172.278937499996</v>
      </c>
      <c r="BV152" s="73">
        <f t="shared" ref="BV152:BV159" si="843">BU152*12</f>
        <v>362067.34724999993</v>
      </c>
      <c r="BW152" s="54"/>
    </row>
    <row r="153" spans="1:76" s="74" customFormat="1" ht="14.25" customHeight="1" x14ac:dyDescent="0.3">
      <c r="A153" s="66">
        <v>2</v>
      </c>
      <c r="B153" s="81" t="s">
        <v>309</v>
      </c>
      <c r="C153" s="81" t="s">
        <v>85</v>
      </c>
      <c r="D153" s="46" t="s">
        <v>61</v>
      </c>
      <c r="E153" s="46" t="s">
        <v>317</v>
      </c>
      <c r="F153" s="133">
        <v>121</v>
      </c>
      <c r="G153" s="134">
        <v>44389</v>
      </c>
      <c r="H153" s="134">
        <v>46215</v>
      </c>
      <c r="I153" s="133" t="s">
        <v>168</v>
      </c>
      <c r="J153" s="46" t="s">
        <v>372</v>
      </c>
      <c r="K153" s="46" t="s">
        <v>64</v>
      </c>
      <c r="L153" s="77">
        <v>30.03</v>
      </c>
      <c r="M153" s="77">
        <v>5.41</v>
      </c>
      <c r="N153" s="102">
        <v>17697</v>
      </c>
      <c r="O153" s="69">
        <f>N153*M153</f>
        <v>95740.77</v>
      </c>
      <c r="P153" s="67">
        <v>6</v>
      </c>
      <c r="Q153" s="67"/>
      <c r="R153" s="67"/>
      <c r="S153" s="67"/>
      <c r="T153" s="67"/>
      <c r="U153" s="67"/>
      <c r="V153" s="67">
        <f t="shared" si="817"/>
        <v>6</v>
      </c>
      <c r="W153" s="67">
        <f>SUM(Q153+T153)</f>
        <v>0</v>
      </c>
      <c r="X153" s="67">
        <f>SUM(R153+U153)</f>
        <v>0</v>
      </c>
      <c r="Y153" s="69">
        <f t="shared" si="819"/>
        <v>35902.78875</v>
      </c>
      <c r="Z153" s="69">
        <f t="shared" si="820"/>
        <v>0</v>
      </c>
      <c r="AA153" s="69">
        <f t="shared" si="821"/>
        <v>0</v>
      </c>
      <c r="AB153" s="69">
        <f t="shared" si="822"/>
        <v>0</v>
      </c>
      <c r="AC153" s="69">
        <f t="shared" si="823"/>
        <v>0</v>
      </c>
      <c r="AD153" s="69">
        <f t="shared" si="824"/>
        <v>0</v>
      </c>
      <c r="AE153" s="69">
        <f>SUM(Y153:AD153)</f>
        <v>35902.78875</v>
      </c>
      <c r="AF153" s="69">
        <f>AE153*50%</f>
        <v>17951.394375</v>
      </c>
      <c r="AG153" s="72">
        <f t="shared" ref="AG153:AG154" si="844">(AE153+AF153)*10%</f>
        <v>5385.4183125</v>
      </c>
      <c r="AH153" s="69">
        <f t="shared" si="826"/>
        <v>0</v>
      </c>
      <c r="AI153" s="69">
        <f>AH153+AG153+AF153+AE153</f>
        <v>59239.601437500001</v>
      </c>
      <c r="AJ153" s="106"/>
      <c r="AK153" s="71">
        <f t="shared" si="828"/>
        <v>0</v>
      </c>
      <c r="AL153" s="106"/>
      <c r="AM153" s="71">
        <f t="shared" si="829"/>
        <v>0</v>
      </c>
      <c r="AN153" s="71">
        <f>AJ153+AL153</f>
        <v>0</v>
      </c>
      <c r="AO153" s="71">
        <f>AK153+AM153</f>
        <v>0</v>
      </c>
      <c r="AP153" s="106"/>
      <c r="AQ153" s="71">
        <f t="shared" si="831"/>
        <v>0</v>
      </c>
      <c r="AR153" s="71"/>
      <c r="AS153" s="71">
        <f t="shared" si="832"/>
        <v>0</v>
      </c>
      <c r="AT153" s="70">
        <f>AP153+AR153</f>
        <v>0</v>
      </c>
      <c r="AU153" s="71">
        <f>AQ153+AS153</f>
        <v>0</v>
      </c>
      <c r="AV153" s="70">
        <f>AN153+AT153</f>
        <v>0</v>
      </c>
      <c r="AW153" s="71">
        <f>AO153+AU153</f>
        <v>0</v>
      </c>
      <c r="AX153" s="107"/>
      <c r="AY153" s="107"/>
      <c r="AZ153" s="107"/>
      <c r="BA153" s="107"/>
      <c r="BB153" s="71">
        <f t="shared" si="835"/>
        <v>0</v>
      </c>
      <c r="BC153" s="67"/>
      <c r="BD153" s="67"/>
      <c r="BE153" s="67"/>
      <c r="BF153" s="69">
        <f t="shared" si="836"/>
        <v>0</v>
      </c>
      <c r="BG153" s="69">
        <v>6</v>
      </c>
      <c r="BH153" s="69">
        <f>(AE153+AF153)*30%</f>
        <v>16156.254937499998</v>
      </c>
      <c r="BI153" s="69"/>
      <c r="BJ153" s="69">
        <f t="shared" si="837"/>
        <v>0</v>
      </c>
      <c r="BK153" s="69">
        <v>4</v>
      </c>
      <c r="BL153" s="69">
        <f>(AE153+AF153)*40%</f>
        <v>21541.67325</v>
      </c>
      <c r="BM153" s="69">
        <v>17697</v>
      </c>
      <c r="BN153" s="69"/>
      <c r="BO153" s="69"/>
      <c r="BP153" s="72">
        <f t="shared" si="271"/>
        <v>0</v>
      </c>
      <c r="BQ153" s="69">
        <f>AW153+BB153+BF153+BH153+BJ153+BL153+BP153+BM153</f>
        <v>55394.928187500002</v>
      </c>
      <c r="BR153" s="69">
        <f>AE153+AG153+AH153+BF153+BP153</f>
        <v>41288.207062499998</v>
      </c>
      <c r="BS153" s="69">
        <f>AW153+BB153+BH153+BJ153</f>
        <v>16156.254937499998</v>
      </c>
      <c r="BT153" s="69">
        <f>AF153+BL153</f>
        <v>39493.067624999996</v>
      </c>
      <c r="BU153" s="69">
        <f>SUM(AI153+BQ153)</f>
        <v>114634.529625</v>
      </c>
      <c r="BV153" s="73">
        <f>BU153*12</f>
        <v>1375614.3555000001</v>
      </c>
      <c r="BW153" s="54" t="s">
        <v>228</v>
      </c>
      <c r="BX153" s="108"/>
    </row>
    <row r="154" spans="1:76" s="74" customFormat="1" ht="14.25" customHeight="1" x14ac:dyDescent="0.3">
      <c r="A154" s="83">
        <v>3</v>
      </c>
      <c r="B154" s="126" t="s">
        <v>335</v>
      </c>
      <c r="C154" s="126" t="s">
        <v>63</v>
      </c>
      <c r="D154" s="127" t="s">
        <v>61</v>
      </c>
      <c r="E154" s="128" t="s">
        <v>329</v>
      </c>
      <c r="F154" s="122">
        <v>24</v>
      </c>
      <c r="G154" s="123">
        <v>42529</v>
      </c>
      <c r="H154" s="123">
        <v>44355</v>
      </c>
      <c r="I154" s="122" t="s">
        <v>330</v>
      </c>
      <c r="J154" s="67">
        <v>1</v>
      </c>
      <c r="K154" s="67" t="s">
        <v>72</v>
      </c>
      <c r="L154" s="105">
        <v>9.0299999999999994</v>
      </c>
      <c r="M154" s="67">
        <v>4.79</v>
      </c>
      <c r="N154" s="68">
        <v>17697</v>
      </c>
      <c r="O154" s="69">
        <f t="shared" si="816"/>
        <v>84768.63</v>
      </c>
      <c r="P154" s="67">
        <v>1</v>
      </c>
      <c r="Q154" s="67"/>
      <c r="R154" s="67"/>
      <c r="S154" s="67"/>
      <c r="T154" s="67"/>
      <c r="U154" s="67"/>
      <c r="V154" s="67">
        <f t="shared" si="817"/>
        <v>1</v>
      </c>
      <c r="W154" s="67">
        <f t="shared" ref="W154:X155" si="845">SUM(Q154+T154)</f>
        <v>0</v>
      </c>
      <c r="X154" s="67">
        <f t="shared" si="845"/>
        <v>0</v>
      </c>
      <c r="Y154" s="69">
        <f t="shared" si="819"/>
        <v>5298.0393750000003</v>
      </c>
      <c r="Z154" s="69">
        <f t="shared" si="820"/>
        <v>0</v>
      </c>
      <c r="AA154" s="69">
        <f t="shared" si="821"/>
        <v>0</v>
      </c>
      <c r="AB154" s="69">
        <f t="shared" si="822"/>
        <v>0</v>
      </c>
      <c r="AC154" s="69">
        <f t="shared" si="823"/>
        <v>0</v>
      </c>
      <c r="AD154" s="69">
        <f t="shared" si="824"/>
        <v>0</v>
      </c>
      <c r="AE154" s="69">
        <f t="shared" si="825"/>
        <v>5298.0393750000003</v>
      </c>
      <c r="AF154" s="69">
        <f t="shared" ref="AF154:AF159" si="846">AE154*50%</f>
        <v>2649.0196875000001</v>
      </c>
      <c r="AG154" s="72">
        <f t="shared" si="844"/>
        <v>794.70590625000011</v>
      </c>
      <c r="AH154" s="69">
        <f t="shared" si="826"/>
        <v>0</v>
      </c>
      <c r="AI154" s="69">
        <f t="shared" si="827"/>
        <v>8741.7649687500016</v>
      </c>
      <c r="AJ154" s="106"/>
      <c r="AK154" s="71">
        <f t="shared" si="828"/>
        <v>0</v>
      </c>
      <c r="AL154" s="106"/>
      <c r="AM154" s="71">
        <f t="shared" si="829"/>
        <v>0</v>
      </c>
      <c r="AN154" s="71">
        <f t="shared" ref="AN154:AN157" si="847">AJ154+AL154</f>
        <v>0</v>
      </c>
      <c r="AO154" s="71">
        <f t="shared" si="830"/>
        <v>0</v>
      </c>
      <c r="AP154" s="106"/>
      <c r="AQ154" s="71">
        <f t="shared" si="831"/>
        <v>0</v>
      </c>
      <c r="AR154" s="71"/>
      <c r="AS154" s="71">
        <f t="shared" si="832"/>
        <v>0</v>
      </c>
      <c r="AT154" s="70">
        <f t="shared" si="833"/>
        <v>0</v>
      </c>
      <c r="AU154" s="71">
        <f t="shared" si="833"/>
        <v>0</v>
      </c>
      <c r="AV154" s="70">
        <f t="shared" si="834"/>
        <v>0</v>
      </c>
      <c r="AW154" s="71">
        <f t="shared" si="834"/>
        <v>0</v>
      </c>
      <c r="AX154" s="107"/>
      <c r="AY154" s="124"/>
      <c r="AZ154" s="107"/>
      <c r="BA154" s="124"/>
      <c r="BB154" s="71">
        <f t="shared" si="835"/>
        <v>0</v>
      </c>
      <c r="BC154" s="67"/>
      <c r="BD154" s="67"/>
      <c r="BE154" s="67"/>
      <c r="BF154" s="69">
        <f t="shared" si="836"/>
        <v>0</v>
      </c>
      <c r="BG154" s="69">
        <f t="shared" ref="BG154:BG159" si="848">V154</f>
        <v>1</v>
      </c>
      <c r="BH154" s="72">
        <f t="shared" ref="BH154:BH159" si="849">(AE154+AF154)*30%</f>
        <v>2384.1177187500002</v>
      </c>
      <c r="BI154" s="69"/>
      <c r="BJ154" s="69">
        <f t="shared" si="837"/>
        <v>0</v>
      </c>
      <c r="BK154" s="69"/>
      <c r="BL154" s="69"/>
      <c r="BM154" s="69"/>
      <c r="BN154" s="69"/>
      <c r="BO154" s="69"/>
      <c r="BP154" s="72">
        <f t="shared" si="271"/>
        <v>0</v>
      </c>
      <c r="BQ154" s="69">
        <f t="shared" si="838"/>
        <v>2384.1177187500002</v>
      </c>
      <c r="BR154" s="69">
        <f t="shared" si="839"/>
        <v>6092.7452812500005</v>
      </c>
      <c r="BS154" s="69">
        <f t="shared" si="840"/>
        <v>2384.1177187500002</v>
      </c>
      <c r="BT154" s="69">
        <f t="shared" si="841"/>
        <v>2649.0196875000001</v>
      </c>
      <c r="BU154" s="69">
        <f t="shared" si="842"/>
        <v>11125.882687500001</v>
      </c>
      <c r="BV154" s="73">
        <f t="shared" si="843"/>
        <v>133510.59225000002</v>
      </c>
      <c r="BW154" s="54"/>
    </row>
    <row r="155" spans="1:76" s="55" customFormat="1" ht="14.25" customHeight="1" x14ac:dyDescent="0.3">
      <c r="A155" s="66">
        <v>4</v>
      </c>
      <c r="B155" s="188" t="s">
        <v>475</v>
      </c>
      <c r="C155" s="126" t="s">
        <v>88</v>
      </c>
      <c r="D155" s="127" t="s">
        <v>61</v>
      </c>
      <c r="E155" s="132" t="s">
        <v>282</v>
      </c>
      <c r="F155" s="133">
        <v>115</v>
      </c>
      <c r="G155" s="134">
        <v>44365</v>
      </c>
      <c r="H155" s="134">
        <v>46191</v>
      </c>
      <c r="I155" s="133" t="s">
        <v>401</v>
      </c>
      <c r="J155" s="46" t="s">
        <v>350</v>
      </c>
      <c r="K155" s="46" t="s">
        <v>62</v>
      </c>
      <c r="L155" s="77">
        <v>6.02</v>
      </c>
      <c r="M155" s="77">
        <v>4.2699999999999996</v>
      </c>
      <c r="N155" s="68">
        <v>17697</v>
      </c>
      <c r="O155" s="69">
        <f t="shared" si="816"/>
        <v>75566.189999999988</v>
      </c>
      <c r="P155" s="46">
        <v>8</v>
      </c>
      <c r="Q155" s="46"/>
      <c r="R155" s="46"/>
      <c r="S155" s="46"/>
      <c r="T155" s="46"/>
      <c r="U155" s="46"/>
      <c r="V155" s="67">
        <f t="shared" si="817"/>
        <v>8</v>
      </c>
      <c r="W155" s="67">
        <f t="shared" ref="W155" si="850">SUM(Q155+T155)</f>
        <v>0</v>
      </c>
      <c r="X155" s="67">
        <f t="shared" si="845"/>
        <v>0</v>
      </c>
      <c r="Y155" s="69">
        <f t="shared" si="819"/>
        <v>37783.094999999994</v>
      </c>
      <c r="Z155" s="69">
        <f t="shared" si="820"/>
        <v>0</v>
      </c>
      <c r="AA155" s="69">
        <f t="shared" si="821"/>
        <v>0</v>
      </c>
      <c r="AB155" s="69">
        <f t="shared" si="822"/>
        <v>0</v>
      </c>
      <c r="AC155" s="69">
        <f t="shared" si="823"/>
        <v>0</v>
      </c>
      <c r="AD155" s="69">
        <f t="shared" si="824"/>
        <v>0</v>
      </c>
      <c r="AE155" s="69">
        <f t="shared" si="825"/>
        <v>37783.094999999994</v>
      </c>
      <c r="AF155" s="69">
        <f t="shared" si="846"/>
        <v>18891.547499999997</v>
      </c>
      <c r="AG155" s="69"/>
      <c r="AH155" s="69">
        <f t="shared" si="826"/>
        <v>0</v>
      </c>
      <c r="AI155" s="69">
        <f t="shared" si="827"/>
        <v>56674.642499999987</v>
      </c>
      <c r="AJ155" s="78"/>
      <c r="AK155" s="71">
        <f t="shared" si="828"/>
        <v>0</v>
      </c>
      <c r="AL155" s="78"/>
      <c r="AM155" s="71">
        <f t="shared" si="829"/>
        <v>0</v>
      </c>
      <c r="AN155" s="71">
        <f t="shared" si="847"/>
        <v>0</v>
      </c>
      <c r="AO155" s="71">
        <f t="shared" si="830"/>
        <v>0</v>
      </c>
      <c r="AP155" s="78"/>
      <c r="AQ155" s="71">
        <f t="shared" si="831"/>
        <v>0</v>
      </c>
      <c r="AR155" s="78"/>
      <c r="AS155" s="71">
        <f t="shared" si="832"/>
        <v>0</v>
      </c>
      <c r="AT155" s="70">
        <f t="shared" si="833"/>
        <v>0</v>
      </c>
      <c r="AU155" s="71">
        <f t="shared" si="833"/>
        <v>0</v>
      </c>
      <c r="AV155" s="70">
        <f t="shared" si="834"/>
        <v>0</v>
      </c>
      <c r="AW155" s="71">
        <f t="shared" si="834"/>
        <v>0</v>
      </c>
      <c r="AX155" s="79"/>
      <c r="AY155" s="80"/>
      <c r="AZ155" s="80"/>
      <c r="BA155" s="80"/>
      <c r="BB155" s="71">
        <f t="shared" si="835"/>
        <v>0</v>
      </c>
      <c r="BC155" s="46"/>
      <c r="BD155" s="46"/>
      <c r="BE155" s="72">
        <f>SUM(N155*BC155*20%)+(N155*BD155)*30%</f>
        <v>0</v>
      </c>
      <c r="BF155" s="69">
        <f t="shared" si="836"/>
        <v>0</v>
      </c>
      <c r="BG155" s="69">
        <f t="shared" si="848"/>
        <v>8</v>
      </c>
      <c r="BH155" s="72">
        <f t="shared" si="849"/>
        <v>17002.392749999995</v>
      </c>
      <c r="BI155" s="176"/>
      <c r="BJ155" s="72">
        <f t="shared" si="837"/>
        <v>0</v>
      </c>
      <c r="BK155" s="69">
        <f t="shared" ref="BK155" si="851">V155+W155+X155</f>
        <v>8</v>
      </c>
      <c r="BL155" s="69">
        <f>(AE155+AF155)*30%</f>
        <v>17002.392749999995</v>
      </c>
      <c r="BM155" s="69"/>
      <c r="BN155" s="69"/>
      <c r="BO155" s="176"/>
      <c r="BP155" s="72">
        <f t="shared" si="271"/>
        <v>0</v>
      </c>
      <c r="BQ155" s="69">
        <f t="shared" si="838"/>
        <v>34004.785499999991</v>
      </c>
      <c r="BR155" s="69">
        <f t="shared" si="839"/>
        <v>37783.094999999994</v>
      </c>
      <c r="BS155" s="69">
        <f t="shared" si="840"/>
        <v>17002.392749999995</v>
      </c>
      <c r="BT155" s="69">
        <f t="shared" si="841"/>
        <v>35893.940249999992</v>
      </c>
      <c r="BU155" s="69">
        <f t="shared" si="842"/>
        <v>90679.427999999985</v>
      </c>
      <c r="BV155" s="73">
        <f t="shared" si="843"/>
        <v>1088153.1359999999</v>
      </c>
      <c r="BW155" s="54" t="s">
        <v>232</v>
      </c>
    </row>
    <row r="156" spans="1:76" s="55" customFormat="1" ht="14.25" customHeight="1" x14ac:dyDescent="0.3">
      <c r="A156" s="83">
        <v>5</v>
      </c>
      <c r="B156" s="81" t="s">
        <v>218</v>
      </c>
      <c r="C156" s="81" t="s">
        <v>165</v>
      </c>
      <c r="D156" s="46" t="s">
        <v>61</v>
      </c>
      <c r="E156" s="82" t="s">
        <v>219</v>
      </c>
      <c r="F156" s="75">
        <v>108</v>
      </c>
      <c r="G156" s="134">
        <v>44071</v>
      </c>
      <c r="H156" s="134">
        <v>45897</v>
      </c>
      <c r="I156" s="75" t="s">
        <v>332</v>
      </c>
      <c r="J156" s="67" t="s">
        <v>350</v>
      </c>
      <c r="K156" s="46" t="s">
        <v>68</v>
      </c>
      <c r="L156" s="105">
        <v>11.11</v>
      </c>
      <c r="M156" s="46">
        <v>4.8099999999999996</v>
      </c>
      <c r="N156" s="102">
        <v>17697</v>
      </c>
      <c r="O156" s="69">
        <f t="shared" si="816"/>
        <v>85122.569999999992</v>
      </c>
      <c r="P156" s="46">
        <v>1</v>
      </c>
      <c r="Q156" s="46"/>
      <c r="R156" s="46"/>
      <c r="S156" s="46"/>
      <c r="T156" s="46"/>
      <c r="U156" s="46"/>
      <c r="V156" s="67">
        <f t="shared" si="817"/>
        <v>1</v>
      </c>
      <c r="W156" s="67">
        <f t="shared" si="818"/>
        <v>0</v>
      </c>
      <c r="X156" s="67">
        <f t="shared" si="818"/>
        <v>0</v>
      </c>
      <c r="Y156" s="69">
        <f t="shared" si="819"/>
        <v>5320.1606249999995</v>
      </c>
      <c r="Z156" s="69">
        <f t="shared" si="820"/>
        <v>0</v>
      </c>
      <c r="AA156" s="69">
        <f t="shared" si="821"/>
        <v>0</v>
      </c>
      <c r="AB156" s="69">
        <f t="shared" si="822"/>
        <v>0</v>
      </c>
      <c r="AC156" s="69">
        <f t="shared" si="823"/>
        <v>0</v>
      </c>
      <c r="AD156" s="69">
        <f t="shared" si="824"/>
        <v>0</v>
      </c>
      <c r="AE156" s="69">
        <f t="shared" si="825"/>
        <v>5320.1606249999995</v>
      </c>
      <c r="AF156" s="69">
        <f t="shared" si="846"/>
        <v>2660.0803124999998</v>
      </c>
      <c r="AG156" s="72">
        <f t="shared" ref="AG156:AG158" si="852">(AE156+AF156)*10%</f>
        <v>798.02409374999991</v>
      </c>
      <c r="AH156" s="69">
        <f t="shared" si="826"/>
        <v>0</v>
      </c>
      <c r="AI156" s="69">
        <f t="shared" si="827"/>
        <v>8778.2650312499991</v>
      </c>
      <c r="AJ156" s="78"/>
      <c r="AK156" s="71">
        <f t="shared" si="828"/>
        <v>0</v>
      </c>
      <c r="AL156" s="78"/>
      <c r="AM156" s="71">
        <f t="shared" si="829"/>
        <v>0</v>
      </c>
      <c r="AN156" s="71">
        <f t="shared" si="847"/>
        <v>0</v>
      </c>
      <c r="AO156" s="71">
        <f t="shared" si="830"/>
        <v>0</v>
      </c>
      <c r="AP156" s="78"/>
      <c r="AQ156" s="71">
        <f t="shared" si="831"/>
        <v>0</v>
      </c>
      <c r="AR156" s="78"/>
      <c r="AS156" s="71">
        <f t="shared" si="832"/>
        <v>0</v>
      </c>
      <c r="AT156" s="70">
        <f t="shared" si="833"/>
        <v>0</v>
      </c>
      <c r="AU156" s="71">
        <f t="shared" si="833"/>
        <v>0</v>
      </c>
      <c r="AV156" s="70">
        <f t="shared" si="834"/>
        <v>0</v>
      </c>
      <c r="AW156" s="71">
        <f t="shared" si="834"/>
        <v>0</v>
      </c>
      <c r="AX156" s="79"/>
      <c r="AY156" s="80"/>
      <c r="AZ156" s="80"/>
      <c r="BA156" s="80"/>
      <c r="BB156" s="71">
        <f t="shared" si="835"/>
        <v>0</v>
      </c>
      <c r="BC156" s="46"/>
      <c r="BD156" s="46"/>
      <c r="BE156" s="46"/>
      <c r="BF156" s="69">
        <f t="shared" si="836"/>
        <v>0</v>
      </c>
      <c r="BG156" s="69">
        <f t="shared" si="848"/>
        <v>1</v>
      </c>
      <c r="BH156" s="72">
        <f t="shared" si="849"/>
        <v>2394.0722812499994</v>
      </c>
      <c r="BI156" s="72"/>
      <c r="BJ156" s="72">
        <f t="shared" si="837"/>
        <v>0</v>
      </c>
      <c r="BK156" s="69">
        <f>V156+W156+X156</f>
        <v>1</v>
      </c>
      <c r="BL156" s="69">
        <f>(AE156+AF156)*30%</f>
        <v>2394.0722812499994</v>
      </c>
      <c r="BM156" s="69"/>
      <c r="BN156" s="69"/>
      <c r="BO156" s="72"/>
      <c r="BP156" s="72">
        <f t="shared" ref="BP156:BP176" si="853">7079/16*BO156</f>
        <v>0</v>
      </c>
      <c r="BQ156" s="69">
        <f t="shared" si="838"/>
        <v>4788.1445624999988</v>
      </c>
      <c r="BR156" s="69">
        <f t="shared" si="839"/>
        <v>6118.1847187499998</v>
      </c>
      <c r="BS156" s="69">
        <f t="shared" si="840"/>
        <v>2394.0722812499994</v>
      </c>
      <c r="BT156" s="69">
        <f t="shared" si="841"/>
        <v>5054.1525937499991</v>
      </c>
      <c r="BU156" s="69">
        <f t="shared" si="842"/>
        <v>13566.409593749999</v>
      </c>
      <c r="BV156" s="73">
        <f t="shared" si="843"/>
        <v>162796.915125</v>
      </c>
      <c r="BW156" s="54" t="s">
        <v>232</v>
      </c>
    </row>
    <row r="157" spans="1:76" s="74" customFormat="1" ht="14.25" customHeight="1" x14ac:dyDescent="0.3">
      <c r="A157" s="66">
        <v>6</v>
      </c>
      <c r="B157" s="81" t="s">
        <v>156</v>
      </c>
      <c r="C157" s="81" t="s">
        <v>60</v>
      </c>
      <c r="D157" s="67" t="s">
        <v>61</v>
      </c>
      <c r="E157" s="119" t="s">
        <v>95</v>
      </c>
      <c r="F157" s="75">
        <v>77</v>
      </c>
      <c r="G157" s="76">
        <v>43304</v>
      </c>
      <c r="H157" s="76">
        <v>45130</v>
      </c>
      <c r="I157" s="75" t="s">
        <v>167</v>
      </c>
      <c r="J157" s="67" t="s">
        <v>349</v>
      </c>
      <c r="K157" s="67" t="s">
        <v>64</v>
      </c>
      <c r="L157" s="105">
        <v>36</v>
      </c>
      <c r="M157" s="67">
        <v>5.41</v>
      </c>
      <c r="N157" s="68">
        <v>17697</v>
      </c>
      <c r="O157" s="69">
        <f t="shared" si="816"/>
        <v>95740.77</v>
      </c>
      <c r="P157" s="67">
        <v>1</v>
      </c>
      <c r="Q157" s="67"/>
      <c r="R157" s="67"/>
      <c r="S157" s="67"/>
      <c r="T157" s="67"/>
      <c r="U157" s="67"/>
      <c r="V157" s="67">
        <f t="shared" si="817"/>
        <v>1</v>
      </c>
      <c r="W157" s="67">
        <f t="shared" si="818"/>
        <v>0</v>
      </c>
      <c r="X157" s="67">
        <f t="shared" si="818"/>
        <v>0</v>
      </c>
      <c r="Y157" s="69">
        <f t="shared" si="819"/>
        <v>5983.7981250000003</v>
      </c>
      <c r="Z157" s="69">
        <f t="shared" si="820"/>
        <v>0</v>
      </c>
      <c r="AA157" s="69">
        <f t="shared" si="821"/>
        <v>0</v>
      </c>
      <c r="AB157" s="69">
        <f t="shared" si="822"/>
        <v>0</v>
      </c>
      <c r="AC157" s="69">
        <f t="shared" si="823"/>
        <v>0</v>
      </c>
      <c r="AD157" s="69">
        <f t="shared" si="824"/>
        <v>0</v>
      </c>
      <c r="AE157" s="69">
        <f t="shared" si="825"/>
        <v>5983.7981250000003</v>
      </c>
      <c r="AF157" s="69">
        <f t="shared" si="846"/>
        <v>2991.8990625000001</v>
      </c>
      <c r="AG157" s="72">
        <f t="shared" si="852"/>
        <v>897.56971874999999</v>
      </c>
      <c r="AH157" s="69">
        <f t="shared" si="826"/>
        <v>0</v>
      </c>
      <c r="AI157" s="69">
        <f t="shared" si="827"/>
        <v>9873.2669062500008</v>
      </c>
      <c r="AJ157" s="106"/>
      <c r="AK157" s="71">
        <f t="shared" si="828"/>
        <v>0</v>
      </c>
      <c r="AL157" s="106">
        <v>0</v>
      </c>
      <c r="AM157" s="71">
        <f t="shared" si="829"/>
        <v>0</v>
      </c>
      <c r="AN157" s="71">
        <f t="shared" si="847"/>
        <v>0</v>
      </c>
      <c r="AO157" s="71">
        <f t="shared" si="830"/>
        <v>0</v>
      </c>
      <c r="AP157" s="106"/>
      <c r="AQ157" s="71">
        <f t="shared" si="831"/>
        <v>0</v>
      </c>
      <c r="AR157" s="71"/>
      <c r="AS157" s="71">
        <f t="shared" si="832"/>
        <v>0</v>
      </c>
      <c r="AT157" s="70">
        <f t="shared" si="833"/>
        <v>0</v>
      </c>
      <c r="AU157" s="71">
        <f t="shared" si="833"/>
        <v>0</v>
      </c>
      <c r="AV157" s="70">
        <f t="shared" si="834"/>
        <v>0</v>
      </c>
      <c r="AW157" s="71">
        <f t="shared" si="834"/>
        <v>0</v>
      </c>
      <c r="AX157" s="107"/>
      <c r="AY157" s="107"/>
      <c r="AZ157" s="107"/>
      <c r="BA157" s="107"/>
      <c r="BB157" s="71">
        <f t="shared" si="835"/>
        <v>0</v>
      </c>
      <c r="BC157" s="67"/>
      <c r="BD157" s="67"/>
      <c r="BE157" s="67"/>
      <c r="BF157" s="69">
        <f t="shared" si="836"/>
        <v>0</v>
      </c>
      <c r="BG157" s="69">
        <f t="shared" si="848"/>
        <v>1</v>
      </c>
      <c r="BH157" s="72">
        <f t="shared" si="849"/>
        <v>2692.70915625</v>
      </c>
      <c r="BI157" s="69"/>
      <c r="BJ157" s="69">
        <f t="shared" si="837"/>
        <v>0</v>
      </c>
      <c r="BK157" s="69">
        <f>V157+W157+X157</f>
        <v>1</v>
      </c>
      <c r="BL157" s="69">
        <f t="shared" ref="BL157" si="854">(AE157+AF157)*40%</f>
        <v>3590.278875</v>
      </c>
      <c r="BM157" s="69"/>
      <c r="BN157" s="69"/>
      <c r="BO157" s="69"/>
      <c r="BP157" s="72">
        <f t="shared" si="853"/>
        <v>0</v>
      </c>
      <c r="BQ157" s="69">
        <f t="shared" si="838"/>
        <v>6282.9880312499999</v>
      </c>
      <c r="BR157" s="69">
        <f t="shared" si="839"/>
        <v>6881.3678437500002</v>
      </c>
      <c r="BS157" s="69">
        <f t="shared" si="840"/>
        <v>2692.70915625</v>
      </c>
      <c r="BT157" s="69">
        <f t="shared" si="841"/>
        <v>6582.1779375000006</v>
      </c>
      <c r="BU157" s="69">
        <f t="shared" si="842"/>
        <v>16156.254937500002</v>
      </c>
      <c r="BV157" s="73">
        <f t="shared" si="843"/>
        <v>193875.05925000002</v>
      </c>
      <c r="BW157" s="54" t="s">
        <v>228</v>
      </c>
      <c r="BX157" s="108"/>
    </row>
    <row r="158" spans="1:76" s="55" customFormat="1" ht="14.25" customHeight="1" x14ac:dyDescent="0.3">
      <c r="A158" s="83">
        <v>7</v>
      </c>
      <c r="B158" s="81" t="s">
        <v>162</v>
      </c>
      <c r="C158" s="81" t="s">
        <v>111</v>
      </c>
      <c r="D158" s="46" t="s">
        <v>108</v>
      </c>
      <c r="E158" s="82" t="s">
        <v>203</v>
      </c>
      <c r="F158" s="133">
        <v>52</v>
      </c>
      <c r="G158" s="134">
        <v>42559</v>
      </c>
      <c r="H158" s="134">
        <v>44385</v>
      </c>
      <c r="I158" s="133" t="s">
        <v>204</v>
      </c>
      <c r="J158" s="46">
        <v>1</v>
      </c>
      <c r="K158" s="46" t="s">
        <v>110</v>
      </c>
      <c r="L158" s="77">
        <v>31.05</v>
      </c>
      <c r="M158" s="77">
        <v>4.3899999999999997</v>
      </c>
      <c r="N158" s="102">
        <v>17697</v>
      </c>
      <c r="O158" s="69">
        <f t="shared" si="816"/>
        <v>77689.829999999987</v>
      </c>
      <c r="P158" s="46">
        <v>12</v>
      </c>
      <c r="Q158" s="46"/>
      <c r="R158" s="46"/>
      <c r="S158" s="46"/>
      <c r="T158" s="46"/>
      <c r="U158" s="46"/>
      <c r="V158" s="67">
        <f t="shared" ref="V158:V176" si="855">SUM(P158+S158)</f>
        <v>12</v>
      </c>
      <c r="W158" s="67">
        <f t="shared" si="818"/>
        <v>0</v>
      </c>
      <c r="X158" s="67">
        <f t="shared" si="818"/>
        <v>0</v>
      </c>
      <c r="Y158" s="69">
        <f t="shared" si="819"/>
        <v>58267.37249999999</v>
      </c>
      <c r="Z158" s="69">
        <f t="shared" si="820"/>
        <v>0</v>
      </c>
      <c r="AA158" s="69">
        <f t="shared" si="821"/>
        <v>0</v>
      </c>
      <c r="AB158" s="69">
        <f t="shared" si="822"/>
        <v>0</v>
      </c>
      <c r="AC158" s="69">
        <f t="shared" si="823"/>
        <v>0</v>
      </c>
      <c r="AD158" s="69">
        <f t="shared" si="824"/>
        <v>0</v>
      </c>
      <c r="AE158" s="69">
        <f t="shared" si="825"/>
        <v>58267.37249999999</v>
      </c>
      <c r="AF158" s="69">
        <f t="shared" si="846"/>
        <v>29133.686249999995</v>
      </c>
      <c r="AG158" s="72">
        <f t="shared" si="852"/>
        <v>8740.1058749999993</v>
      </c>
      <c r="AH158" s="69">
        <f t="shared" si="826"/>
        <v>0</v>
      </c>
      <c r="AI158" s="69">
        <f t="shared" si="827"/>
        <v>96141.164624999976</v>
      </c>
      <c r="AJ158" s="79"/>
      <c r="AK158" s="71">
        <f t="shared" si="828"/>
        <v>0</v>
      </c>
      <c r="AL158" s="78"/>
      <c r="AM158" s="71">
        <f t="shared" si="829"/>
        <v>0</v>
      </c>
      <c r="AN158" s="71"/>
      <c r="AO158" s="71">
        <f t="shared" si="830"/>
        <v>0</v>
      </c>
      <c r="AP158" s="78"/>
      <c r="AQ158" s="71">
        <f t="shared" si="831"/>
        <v>0</v>
      </c>
      <c r="AR158" s="78"/>
      <c r="AS158" s="71">
        <f t="shared" si="832"/>
        <v>0</v>
      </c>
      <c r="AT158" s="70">
        <f t="shared" si="833"/>
        <v>0</v>
      </c>
      <c r="AU158" s="71">
        <f t="shared" si="833"/>
        <v>0</v>
      </c>
      <c r="AV158" s="70">
        <f t="shared" si="834"/>
        <v>0</v>
      </c>
      <c r="AW158" s="71">
        <f t="shared" si="834"/>
        <v>0</v>
      </c>
      <c r="AX158" s="79"/>
      <c r="AY158" s="80"/>
      <c r="AZ158" s="80"/>
      <c r="BA158" s="80"/>
      <c r="BB158" s="71">
        <f t="shared" si="835"/>
        <v>0</v>
      </c>
      <c r="BC158" s="46"/>
      <c r="BD158" s="46"/>
      <c r="BE158" s="46"/>
      <c r="BF158" s="69">
        <f t="shared" si="836"/>
        <v>0</v>
      </c>
      <c r="BG158" s="69">
        <f t="shared" si="848"/>
        <v>12</v>
      </c>
      <c r="BH158" s="72">
        <f t="shared" si="849"/>
        <v>26220.317624999992</v>
      </c>
      <c r="BI158" s="72"/>
      <c r="BJ158" s="72">
        <f t="shared" si="837"/>
        <v>0</v>
      </c>
      <c r="BK158" s="69"/>
      <c r="BL158" s="69"/>
      <c r="BM158" s="69"/>
      <c r="BN158" s="69"/>
      <c r="BO158" s="72"/>
      <c r="BP158" s="72">
        <f t="shared" si="853"/>
        <v>0</v>
      </c>
      <c r="BQ158" s="69">
        <f t="shared" si="838"/>
        <v>26220.317624999992</v>
      </c>
      <c r="BR158" s="69">
        <f t="shared" si="839"/>
        <v>67007.478374999992</v>
      </c>
      <c r="BS158" s="69">
        <f t="shared" si="840"/>
        <v>26220.317624999992</v>
      </c>
      <c r="BT158" s="69">
        <f t="shared" si="841"/>
        <v>29133.686249999995</v>
      </c>
      <c r="BU158" s="69">
        <f t="shared" si="842"/>
        <v>122361.48224999997</v>
      </c>
      <c r="BV158" s="73">
        <f t="shared" si="843"/>
        <v>1468337.7869999995</v>
      </c>
      <c r="BW158" s="54"/>
    </row>
    <row r="159" spans="1:76" s="55" customFormat="1" ht="14.25" customHeight="1" x14ac:dyDescent="0.3">
      <c r="A159" s="66">
        <v>8</v>
      </c>
      <c r="B159" s="81" t="s">
        <v>133</v>
      </c>
      <c r="C159" s="81" t="s">
        <v>63</v>
      </c>
      <c r="D159" s="46" t="s">
        <v>61</v>
      </c>
      <c r="E159" s="102" t="s">
        <v>149</v>
      </c>
      <c r="F159" s="81">
        <v>64</v>
      </c>
      <c r="G159" s="145" t="s">
        <v>344</v>
      </c>
      <c r="H159" s="145">
        <v>44646</v>
      </c>
      <c r="I159" s="81" t="s">
        <v>63</v>
      </c>
      <c r="J159" s="46" t="s">
        <v>253</v>
      </c>
      <c r="K159" s="46" t="s">
        <v>68</v>
      </c>
      <c r="L159" s="77">
        <v>18.04</v>
      </c>
      <c r="M159" s="46">
        <v>4.99</v>
      </c>
      <c r="N159" s="102">
        <v>17697</v>
      </c>
      <c r="O159" s="69">
        <f t="shared" si="816"/>
        <v>88308.03</v>
      </c>
      <c r="P159" s="46">
        <v>3</v>
      </c>
      <c r="Q159" s="46"/>
      <c r="R159" s="46"/>
      <c r="S159" s="46"/>
      <c r="T159" s="46"/>
      <c r="U159" s="46"/>
      <c r="V159" s="67">
        <f t="shared" si="855"/>
        <v>3</v>
      </c>
      <c r="W159" s="67">
        <f t="shared" si="818"/>
        <v>0</v>
      </c>
      <c r="X159" s="67">
        <f t="shared" si="818"/>
        <v>0</v>
      </c>
      <c r="Y159" s="69">
        <f t="shared" si="819"/>
        <v>16557.755624999998</v>
      </c>
      <c r="Z159" s="69">
        <f t="shared" si="820"/>
        <v>0</v>
      </c>
      <c r="AA159" s="69">
        <f t="shared" si="821"/>
        <v>0</v>
      </c>
      <c r="AB159" s="69">
        <f t="shared" si="822"/>
        <v>0</v>
      </c>
      <c r="AC159" s="69">
        <f t="shared" si="823"/>
        <v>0</v>
      </c>
      <c r="AD159" s="69">
        <f t="shared" si="824"/>
        <v>0</v>
      </c>
      <c r="AE159" s="69">
        <f t="shared" si="825"/>
        <v>16557.755624999998</v>
      </c>
      <c r="AF159" s="69">
        <f t="shared" si="846"/>
        <v>8278.877812499999</v>
      </c>
      <c r="AG159" s="72"/>
      <c r="AH159" s="69">
        <f t="shared" si="826"/>
        <v>0</v>
      </c>
      <c r="AI159" s="69">
        <f t="shared" si="827"/>
        <v>24836.633437499997</v>
      </c>
      <c r="AJ159" s="79"/>
      <c r="AK159" s="71">
        <f t="shared" si="828"/>
        <v>0</v>
      </c>
      <c r="AL159" s="78"/>
      <c r="AM159" s="71">
        <f t="shared" si="829"/>
        <v>0</v>
      </c>
      <c r="AN159" s="71">
        <f>AJ159+AL159</f>
        <v>0</v>
      </c>
      <c r="AO159" s="71">
        <f t="shared" si="830"/>
        <v>0</v>
      </c>
      <c r="AP159" s="78"/>
      <c r="AQ159" s="71">
        <f t="shared" si="831"/>
        <v>0</v>
      </c>
      <c r="AR159" s="78"/>
      <c r="AS159" s="71">
        <f t="shared" si="832"/>
        <v>0</v>
      </c>
      <c r="AT159" s="70">
        <f t="shared" si="833"/>
        <v>0</v>
      </c>
      <c r="AU159" s="71">
        <f t="shared" si="833"/>
        <v>0</v>
      </c>
      <c r="AV159" s="70">
        <f t="shared" si="834"/>
        <v>0</v>
      </c>
      <c r="AW159" s="71">
        <f t="shared" si="834"/>
        <v>0</v>
      </c>
      <c r="AX159" s="79"/>
      <c r="AY159" s="79"/>
      <c r="AZ159" s="79"/>
      <c r="BA159" s="79"/>
      <c r="BB159" s="71">
        <f t="shared" si="835"/>
        <v>0</v>
      </c>
      <c r="BC159" s="46"/>
      <c r="BD159" s="46"/>
      <c r="BE159" s="46"/>
      <c r="BF159" s="69">
        <f t="shared" si="836"/>
        <v>0</v>
      </c>
      <c r="BG159" s="69">
        <f t="shared" si="848"/>
        <v>3</v>
      </c>
      <c r="BH159" s="72">
        <f t="shared" si="849"/>
        <v>7450.9900312499985</v>
      </c>
      <c r="BI159" s="72"/>
      <c r="BJ159" s="72">
        <f t="shared" si="837"/>
        <v>0</v>
      </c>
      <c r="BK159" s="69"/>
      <c r="BL159" s="69"/>
      <c r="BM159" s="69"/>
      <c r="BN159" s="69"/>
      <c r="BO159" s="72"/>
      <c r="BP159" s="72">
        <f t="shared" si="853"/>
        <v>0</v>
      </c>
      <c r="BQ159" s="69">
        <f t="shared" si="838"/>
        <v>7450.9900312499985</v>
      </c>
      <c r="BR159" s="69">
        <f t="shared" si="839"/>
        <v>16557.755624999998</v>
      </c>
      <c r="BS159" s="69">
        <f t="shared" si="840"/>
        <v>7450.9900312499985</v>
      </c>
      <c r="BT159" s="69">
        <f t="shared" si="841"/>
        <v>8278.877812499999</v>
      </c>
      <c r="BU159" s="69">
        <f t="shared" si="842"/>
        <v>32287.623468749996</v>
      </c>
      <c r="BV159" s="73">
        <f t="shared" si="843"/>
        <v>387451.48162499996</v>
      </c>
      <c r="BW159" s="54"/>
    </row>
    <row r="160" spans="1:76" s="55" customFormat="1" ht="14.25" customHeight="1" x14ac:dyDescent="0.3">
      <c r="A160" s="83"/>
      <c r="B160" s="86" t="s">
        <v>132</v>
      </c>
      <c r="C160" s="86"/>
      <c r="D160" s="85"/>
      <c r="E160" s="82"/>
      <c r="F160" s="151"/>
      <c r="G160" s="152"/>
      <c r="H160" s="152"/>
      <c r="I160" s="151"/>
      <c r="J160" s="85"/>
      <c r="K160" s="85"/>
      <c r="L160" s="77"/>
      <c r="M160" s="88"/>
      <c r="N160" s="84"/>
      <c r="O160" s="94">
        <f t="shared" ref="O160:AT160" si="856">SUM(O161:O177)</f>
        <v>1309581.32</v>
      </c>
      <c r="P160" s="94">
        <f t="shared" si="856"/>
        <v>29</v>
      </c>
      <c r="Q160" s="94">
        <f t="shared" si="856"/>
        <v>30</v>
      </c>
      <c r="R160" s="94">
        <f t="shared" si="856"/>
        <v>0</v>
      </c>
      <c r="S160" s="94">
        <f t="shared" si="856"/>
        <v>0</v>
      </c>
      <c r="T160" s="94">
        <f t="shared" si="856"/>
        <v>0</v>
      </c>
      <c r="U160" s="94">
        <f t="shared" si="856"/>
        <v>0</v>
      </c>
      <c r="V160" s="94">
        <f t="shared" si="856"/>
        <v>29</v>
      </c>
      <c r="W160" s="94">
        <f t="shared" si="856"/>
        <v>30</v>
      </c>
      <c r="X160" s="94">
        <f t="shared" si="856"/>
        <v>0</v>
      </c>
      <c r="Y160" s="94">
        <f t="shared" si="856"/>
        <v>147958.39562500003</v>
      </c>
      <c r="Z160" s="94">
        <f t="shared" si="856"/>
        <v>144674.97500000001</v>
      </c>
      <c r="AA160" s="94">
        <f t="shared" si="856"/>
        <v>0</v>
      </c>
      <c r="AB160" s="94">
        <f t="shared" si="856"/>
        <v>0</v>
      </c>
      <c r="AC160" s="94">
        <f t="shared" si="856"/>
        <v>4</v>
      </c>
      <c r="AD160" s="94">
        <f t="shared" si="856"/>
        <v>0</v>
      </c>
      <c r="AE160" s="94">
        <f t="shared" si="856"/>
        <v>292631.37062499998</v>
      </c>
      <c r="AF160" s="94">
        <f t="shared" si="856"/>
        <v>146321.68531249999</v>
      </c>
      <c r="AG160" s="94">
        <f t="shared" si="856"/>
        <v>28032.048000000003</v>
      </c>
      <c r="AH160" s="94">
        <f t="shared" si="856"/>
        <v>0</v>
      </c>
      <c r="AI160" s="94">
        <f t="shared" si="856"/>
        <v>466989.10393749992</v>
      </c>
      <c r="AJ160" s="94">
        <f t="shared" si="856"/>
        <v>0</v>
      </c>
      <c r="AK160" s="94">
        <f t="shared" si="856"/>
        <v>0</v>
      </c>
      <c r="AL160" s="94">
        <f t="shared" si="856"/>
        <v>0</v>
      </c>
      <c r="AM160" s="94">
        <f t="shared" si="856"/>
        <v>0</v>
      </c>
      <c r="AN160" s="94">
        <f t="shared" si="856"/>
        <v>0</v>
      </c>
      <c r="AO160" s="94">
        <f t="shared" si="856"/>
        <v>0</v>
      </c>
      <c r="AP160" s="94">
        <f t="shared" si="856"/>
        <v>0</v>
      </c>
      <c r="AQ160" s="94">
        <f t="shared" si="856"/>
        <v>0</v>
      </c>
      <c r="AR160" s="94">
        <f t="shared" si="856"/>
        <v>0</v>
      </c>
      <c r="AS160" s="94">
        <f t="shared" si="856"/>
        <v>0</v>
      </c>
      <c r="AT160" s="94">
        <f t="shared" si="856"/>
        <v>0</v>
      </c>
      <c r="AU160" s="94">
        <f t="shared" ref="AU160:BV160" si="857">SUM(AU161:AU177)</f>
        <v>0</v>
      </c>
      <c r="AV160" s="94">
        <f t="shared" si="857"/>
        <v>0</v>
      </c>
      <c r="AW160" s="94">
        <f t="shared" si="857"/>
        <v>0</v>
      </c>
      <c r="AX160" s="94">
        <f t="shared" si="857"/>
        <v>0</v>
      </c>
      <c r="AY160" s="94">
        <f t="shared" si="857"/>
        <v>0</v>
      </c>
      <c r="AZ160" s="94">
        <f t="shared" si="857"/>
        <v>0</v>
      </c>
      <c r="BA160" s="94">
        <f t="shared" si="857"/>
        <v>0</v>
      </c>
      <c r="BB160" s="94">
        <f t="shared" si="857"/>
        <v>0</v>
      </c>
      <c r="BC160" s="94">
        <f t="shared" si="857"/>
        <v>0</v>
      </c>
      <c r="BD160" s="94">
        <f t="shared" si="857"/>
        <v>0</v>
      </c>
      <c r="BE160" s="94">
        <f t="shared" si="857"/>
        <v>0</v>
      </c>
      <c r="BF160" s="94">
        <f t="shared" si="857"/>
        <v>0</v>
      </c>
      <c r="BG160" s="94">
        <f t="shared" si="857"/>
        <v>59</v>
      </c>
      <c r="BH160" s="94">
        <f t="shared" si="857"/>
        <v>131685.91678125001</v>
      </c>
      <c r="BI160" s="94">
        <f t="shared" si="857"/>
        <v>0</v>
      </c>
      <c r="BJ160" s="94">
        <f t="shared" si="857"/>
        <v>0</v>
      </c>
      <c r="BK160" s="94">
        <f t="shared" si="857"/>
        <v>42</v>
      </c>
      <c r="BL160" s="94">
        <f t="shared" si="857"/>
        <v>104324.25590625001</v>
      </c>
      <c r="BM160" s="94">
        <f t="shared" si="857"/>
        <v>0</v>
      </c>
      <c r="BN160" s="94"/>
      <c r="BO160" s="94">
        <f t="shared" si="857"/>
        <v>59</v>
      </c>
      <c r="BP160" s="94">
        <f t="shared" si="857"/>
        <v>26103.8125</v>
      </c>
      <c r="BQ160" s="94">
        <f t="shared" si="857"/>
        <v>262113.98518750002</v>
      </c>
      <c r="BR160" s="94">
        <f t="shared" si="857"/>
        <v>346767.23112499999</v>
      </c>
      <c r="BS160" s="94">
        <f t="shared" si="857"/>
        <v>131685.91678125001</v>
      </c>
      <c r="BT160" s="94">
        <f t="shared" si="857"/>
        <v>250645.94121874997</v>
      </c>
      <c r="BU160" s="94">
        <f t="shared" si="857"/>
        <v>729103.08912499994</v>
      </c>
      <c r="BV160" s="94">
        <f t="shared" si="857"/>
        <v>8749237.069500003</v>
      </c>
      <c r="BW160" s="54"/>
    </row>
    <row r="161" spans="1:76" s="139" customFormat="1" ht="14.25" customHeight="1" x14ac:dyDescent="0.3">
      <c r="A161" s="83">
        <v>1</v>
      </c>
      <c r="B161" s="1" t="s">
        <v>452</v>
      </c>
      <c r="C161" s="81" t="s">
        <v>311</v>
      </c>
      <c r="D161" s="46" t="s">
        <v>82</v>
      </c>
      <c r="E161" s="102" t="s">
        <v>126</v>
      </c>
      <c r="F161" s="135">
        <v>113</v>
      </c>
      <c r="G161" s="103">
        <v>44071</v>
      </c>
      <c r="H161" s="153">
        <v>45897</v>
      </c>
      <c r="I161" s="135" t="s">
        <v>170</v>
      </c>
      <c r="J161" s="46" t="s">
        <v>348</v>
      </c>
      <c r="K161" s="46" t="s">
        <v>110</v>
      </c>
      <c r="L161" s="77">
        <v>24.06</v>
      </c>
      <c r="M161" s="46">
        <v>4.32</v>
      </c>
      <c r="N161" s="102">
        <v>17697</v>
      </c>
      <c r="O161" s="72">
        <f t="shared" ref="O161" si="858">N161*M161</f>
        <v>76451.040000000008</v>
      </c>
      <c r="P161" s="46">
        <v>6</v>
      </c>
      <c r="Q161" s="46"/>
      <c r="R161" s="46"/>
      <c r="S161" s="46">
        <v>0</v>
      </c>
      <c r="T161" s="46">
        <v>0</v>
      </c>
      <c r="U161" s="46">
        <v>0</v>
      </c>
      <c r="V161" s="46">
        <f t="shared" si="855"/>
        <v>6</v>
      </c>
      <c r="W161" s="46">
        <f t="shared" si="818"/>
        <v>0</v>
      </c>
      <c r="X161" s="46">
        <f t="shared" si="818"/>
        <v>0</v>
      </c>
      <c r="Y161" s="72">
        <f t="shared" ref="Y161:Y177" si="859">SUM(O161/16*P161)</f>
        <v>28669.140000000003</v>
      </c>
      <c r="Z161" s="72">
        <f t="shared" ref="Z161:Z177" si="860">SUM(O161/16*Q161)</f>
        <v>0</v>
      </c>
      <c r="AA161" s="72">
        <f t="shared" ref="AA161:AA177" si="861">SUM(O161/16*R161)</f>
        <v>0</v>
      </c>
      <c r="AB161" s="72">
        <f t="shared" ref="AB161:AB177" si="862">SUM(O161/16*S161)</f>
        <v>0</v>
      </c>
      <c r="AC161" s="72">
        <f t="shared" ref="AC161:AC177" si="863">SUM(O161/16*T161)</f>
        <v>0</v>
      </c>
      <c r="AD161" s="72">
        <f t="shared" ref="AD161:AD177" si="864">SUM(O161/16*U161)</f>
        <v>0</v>
      </c>
      <c r="AE161" s="72">
        <f t="shared" ref="AE161:AE176" si="865">SUM(Y161:AD161)</f>
        <v>28669.140000000003</v>
      </c>
      <c r="AF161" s="72">
        <f>AE161*50%</f>
        <v>14334.570000000002</v>
      </c>
      <c r="AG161" s="72">
        <f t="shared" ref="AG161" si="866">(AE161+AF161)*10%</f>
        <v>4300.371000000001</v>
      </c>
      <c r="AH161" s="69">
        <f t="shared" si="826"/>
        <v>0</v>
      </c>
      <c r="AI161" s="72">
        <f t="shared" si="827"/>
        <v>47304.081000000006</v>
      </c>
      <c r="AJ161" s="79"/>
      <c r="AK161" s="136">
        <f t="shared" ref="AK161:AK177" si="867">N161/16*AJ161*40%</f>
        <v>0</v>
      </c>
      <c r="AL161" s="78"/>
      <c r="AM161" s="136">
        <f t="shared" ref="AM161:AM177" si="868">N161/16*AL161*50%</f>
        <v>0</v>
      </c>
      <c r="AN161" s="136">
        <f t="shared" ref="AN161:AN163" si="869">AJ161+AL161</f>
        <v>0</v>
      </c>
      <c r="AO161" s="136">
        <f t="shared" si="830"/>
        <v>0</v>
      </c>
      <c r="AP161" s="78"/>
      <c r="AQ161" s="136">
        <f t="shared" ref="AQ161:AQ177" si="870">N161/16*AP161*50%</f>
        <v>0</v>
      </c>
      <c r="AR161" s="78"/>
      <c r="AS161" s="136">
        <f t="shared" ref="AS161:AS177" si="871">N161/16*AR161*40%</f>
        <v>0</v>
      </c>
      <c r="AT161" s="137">
        <f t="shared" si="833"/>
        <v>0</v>
      </c>
      <c r="AU161" s="136">
        <f t="shared" si="833"/>
        <v>0</v>
      </c>
      <c r="AV161" s="137">
        <f t="shared" si="834"/>
        <v>0</v>
      </c>
      <c r="AW161" s="136">
        <f t="shared" si="834"/>
        <v>0</v>
      </c>
      <c r="AX161" s="79"/>
      <c r="AY161" s="80"/>
      <c r="AZ161" s="80"/>
      <c r="BA161" s="80"/>
      <c r="BB161" s="136">
        <f t="shared" ref="BB161:BB166" si="872">SUM(N161*AY161)*50%+(N161*AZ161)*60%+(N161*BA161)*60%</f>
        <v>0</v>
      </c>
      <c r="BC161" s="46"/>
      <c r="BD161" s="46"/>
      <c r="BE161" s="46"/>
      <c r="BF161" s="72">
        <f t="shared" ref="BF161:BF177" si="873">SUM(N161*BC161*20%)+(N161*BD161)*30%</f>
        <v>0</v>
      </c>
      <c r="BG161" s="72">
        <f t="shared" ref="BG161:BG176" si="874">V161+W161+X161</f>
        <v>6</v>
      </c>
      <c r="BH161" s="72">
        <f>(AE161+AF161)*30%</f>
        <v>12901.113000000001</v>
      </c>
      <c r="BI161" s="72"/>
      <c r="BJ161" s="72">
        <f>(O161/18*BI161)*30%</f>
        <v>0</v>
      </c>
      <c r="BK161" s="72">
        <f>V161+W161+X161</f>
        <v>6</v>
      </c>
      <c r="BL161" s="72">
        <f>(AE161+AF161)*40%</f>
        <v>17201.484000000004</v>
      </c>
      <c r="BM161" s="72"/>
      <c r="BN161" s="72"/>
      <c r="BO161" s="72">
        <v>6</v>
      </c>
      <c r="BP161" s="72">
        <f t="shared" si="853"/>
        <v>2654.625</v>
      </c>
      <c r="BQ161" s="72">
        <f t="shared" si="838"/>
        <v>32757.222000000005</v>
      </c>
      <c r="BR161" s="72">
        <f t="shared" si="839"/>
        <v>35624.136000000006</v>
      </c>
      <c r="BS161" s="72">
        <f t="shared" ref="BS161:BS176" si="875">AW161+BB161+BH161+BJ161</f>
        <v>12901.113000000001</v>
      </c>
      <c r="BT161" s="72">
        <f t="shared" ref="BT161:BT176" si="876">AF161+BL161</f>
        <v>31536.054000000004</v>
      </c>
      <c r="BU161" s="72">
        <f t="shared" ref="BU161:BU176" si="877">SUM(AI161+BQ161)</f>
        <v>80061.303000000014</v>
      </c>
      <c r="BV161" s="138">
        <f t="shared" ref="BV161:BV176" si="878">BU161*12</f>
        <v>960735.63600000017</v>
      </c>
      <c r="BW161" s="139" t="s">
        <v>271</v>
      </c>
    </row>
    <row r="162" spans="1:76" s="139" customFormat="1" ht="14.25" customHeight="1" x14ac:dyDescent="0.3">
      <c r="A162" s="154">
        <v>2</v>
      </c>
      <c r="B162" s="81" t="s">
        <v>441</v>
      </c>
      <c r="C162" s="81" t="s">
        <v>398</v>
      </c>
      <c r="D162" s="46" t="s">
        <v>61</v>
      </c>
      <c r="E162" s="102" t="s">
        <v>260</v>
      </c>
      <c r="F162" s="75">
        <v>114</v>
      </c>
      <c r="G162" s="76">
        <v>44193</v>
      </c>
      <c r="H162" s="76">
        <v>46019</v>
      </c>
      <c r="I162" s="135" t="s">
        <v>170</v>
      </c>
      <c r="J162" s="46" t="s">
        <v>348</v>
      </c>
      <c r="K162" s="46" t="s">
        <v>72</v>
      </c>
      <c r="L162" s="77">
        <v>25</v>
      </c>
      <c r="M162" s="46">
        <v>5.2</v>
      </c>
      <c r="N162" s="102">
        <v>17697</v>
      </c>
      <c r="O162" s="72" t="s">
        <v>196</v>
      </c>
      <c r="P162" s="46"/>
      <c r="Q162" s="46">
        <v>2</v>
      </c>
      <c r="R162" s="46"/>
      <c r="S162" s="46"/>
      <c r="T162" s="46"/>
      <c r="U162" s="46"/>
      <c r="V162" s="46">
        <f t="shared" si="855"/>
        <v>0</v>
      </c>
      <c r="W162" s="46">
        <f t="shared" si="818"/>
        <v>2</v>
      </c>
      <c r="X162" s="46">
        <f t="shared" si="818"/>
        <v>0</v>
      </c>
      <c r="Y162" s="46">
        <f t="shared" si="818"/>
        <v>0</v>
      </c>
      <c r="Z162" s="46">
        <f t="shared" ref="Z162" si="879">SUM(T162+W162)</f>
        <v>2</v>
      </c>
      <c r="AA162" s="46">
        <f t="shared" ref="AA162" si="880">SUM(U162+X162)</f>
        <v>0</v>
      </c>
      <c r="AB162" s="46">
        <f t="shared" ref="AB162" si="881">SUM(V162+Y162)</f>
        <v>0</v>
      </c>
      <c r="AC162" s="46">
        <f t="shared" ref="AC162" si="882">SUM(W162+Z162)</f>
        <v>4</v>
      </c>
      <c r="AD162" s="46">
        <f t="shared" ref="AD162" si="883">SUM(X162+AA162)</f>
        <v>0</v>
      </c>
      <c r="AE162" s="46">
        <f t="shared" ref="AE162" si="884">SUM(Y162+AB162)</f>
        <v>0</v>
      </c>
      <c r="AF162" s="46">
        <f t="shared" ref="AF162" si="885">SUM(Z162+AC162)</f>
        <v>6</v>
      </c>
      <c r="AG162" s="46">
        <f t="shared" ref="AG162" si="886">SUM(AA162+AD162)</f>
        <v>0</v>
      </c>
      <c r="AH162" s="46">
        <f t="shared" ref="AH162" si="887">SUM(AB162+AE162)</f>
        <v>0</v>
      </c>
      <c r="AI162" s="46">
        <f t="shared" ref="AI162" si="888">SUM(AC162+AF162)</f>
        <v>10</v>
      </c>
      <c r="AJ162" s="46">
        <f t="shared" ref="AJ162" si="889">SUM(AD162+AG162)</f>
        <v>0</v>
      </c>
      <c r="AK162" s="136">
        <f t="shared" si="867"/>
        <v>0</v>
      </c>
      <c r="AL162" s="78"/>
      <c r="AM162" s="136">
        <f t="shared" si="868"/>
        <v>0</v>
      </c>
      <c r="AN162" s="136"/>
      <c r="AO162" s="136">
        <f t="shared" si="830"/>
        <v>0</v>
      </c>
      <c r="AP162" s="78"/>
      <c r="AQ162" s="136">
        <f t="shared" si="870"/>
        <v>0</v>
      </c>
      <c r="AR162" s="78"/>
      <c r="AS162" s="136">
        <f t="shared" si="871"/>
        <v>0</v>
      </c>
      <c r="AT162" s="137">
        <f t="shared" si="833"/>
        <v>0</v>
      </c>
      <c r="AU162" s="136">
        <f t="shared" si="833"/>
        <v>0</v>
      </c>
      <c r="AV162" s="137">
        <f t="shared" si="834"/>
        <v>0</v>
      </c>
      <c r="AW162" s="136">
        <f t="shared" si="834"/>
        <v>0</v>
      </c>
      <c r="AX162" s="79"/>
      <c r="AY162" s="80"/>
      <c r="AZ162" s="80"/>
      <c r="BA162" s="80"/>
      <c r="BB162" s="136">
        <f t="shared" si="872"/>
        <v>0</v>
      </c>
      <c r="BC162" s="46"/>
      <c r="BD162" s="46"/>
      <c r="BE162" s="46"/>
      <c r="BF162" s="72">
        <f t="shared" si="873"/>
        <v>0</v>
      </c>
      <c r="BG162" s="72">
        <f t="shared" si="874"/>
        <v>2</v>
      </c>
      <c r="BH162" s="72">
        <f t="shared" ref="BH162:BH177" si="890">(AE162+AF162)*30%</f>
        <v>1.7999999999999998</v>
      </c>
      <c r="BI162" s="72"/>
      <c r="BJ162" s="72"/>
      <c r="BK162" s="72">
        <v>3</v>
      </c>
      <c r="BL162" s="72">
        <f>(AE162+AF162)*35%</f>
        <v>2.0999999999999996</v>
      </c>
      <c r="BM162" s="72"/>
      <c r="BN162" s="72"/>
      <c r="BO162" s="72">
        <v>2</v>
      </c>
      <c r="BP162" s="72">
        <f t="shared" si="853"/>
        <v>884.875</v>
      </c>
      <c r="BQ162" s="72">
        <f t="shared" ref="BQ162:BQ176" si="891">AW162+BB162+BF162+BH162+BJ162+BL162+BP162</f>
        <v>888.77499999999998</v>
      </c>
      <c r="BR162" s="72">
        <f t="shared" si="839"/>
        <v>884.875</v>
      </c>
      <c r="BS162" s="72">
        <f t="shared" si="875"/>
        <v>1.7999999999999998</v>
      </c>
      <c r="BT162" s="72">
        <f t="shared" si="876"/>
        <v>8.1</v>
      </c>
      <c r="BU162" s="72">
        <f t="shared" si="877"/>
        <v>898.77499999999998</v>
      </c>
      <c r="BV162" s="138">
        <f t="shared" si="878"/>
        <v>10785.3</v>
      </c>
      <c r="BW162" s="139" t="s">
        <v>227</v>
      </c>
    </row>
    <row r="163" spans="1:76" s="139" customFormat="1" ht="14.25" customHeight="1" x14ac:dyDescent="0.3">
      <c r="A163" s="83">
        <v>3</v>
      </c>
      <c r="B163" s="81" t="s">
        <v>75</v>
      </c>
      <c r="C163" s="81" t="s">
        <v>397</v>
      </c>
      <c r="D163" s="46" t="s">
        <v>61</v>
      </c>
      <c r="E163" s="102" t="s">
        <v>76</v>
      </c>
      <c r="F163" s="135">
        <v>82</v>
      </c>
      <c r="G163" s="103">
        <v>43304</v>
      </c>
      <c r="H163" s="103">
        <v>45130</v>
      </c>
      <c r="I163" s="135" t="s">
        <v>170</v>
      </c>
      <c r="J163" s="46" t="s">
        <v>349</v>
      </c>
      <c r="K163" s="46" t="s">
        <v>64</v>
      </c>
      <c r="L163" s="105">
        <v>27</v>
      </c>
      <c r="M163" s="46">
        <v>5.41</v>
      </c>
      <c r="N163" s="102">
        <v>17697</v>
      </c>
      <c r="O163" s="72">
        <f t="shared" ref="O163:O176" si="892">N163*M163</f>
        <v>95740.77</v>
      </c>
      <c r="P163" s="46">
        <v>7</v>
      </c>
      <c r="Q163" s="46"/>
      <c r="R163" s="46"/>
      <c r="S163" s="46"/>
      <c r="T163" s="46"/>
      <c r="U163" s="46"/>
      <c r="V163" s="46">
        <f t="shared" si="855"/>
        <v>7</v>
      </c>
      <c r="W163" s="46">
        <f t="shared" si="818"/>
        <v>0</v>
      </c>
      <c r="X163" s="46">
        <f t="shared" si="818"/>
        <v>0</v>
      </c>
      <c r="Y163" s="72">
        <f t="shared" si="859"/>
        <v>41886.586875000001</v>
      </c>
      <c r="Z163" s="72">
        <f t="shared" si="860"/>
        <v>0</v>
      </c>
      <c r="AA163" s="72">
        <f t="shared" si="861"/>
        <v>0</v>
      </c>
      <c r="AB163" s="72">
        <f t="shared" si="862"/>
        <v>0</v>
      </c>
      <c r="AC163" s="72">
        <f t="shared" si="863"/>
        <v>0</v>
      </c>
      <c r="AD163" s="72">
        <f t="shared" si="864"/>
        <v>0</v>
      </c>
      <c r="AE163" s="72">
        <f t="shared" si="865"/>
        <v>41886.586875000001</v>
      </c>
      <c r="AF163" s="72">
        <f t="shared" ref="AF163:AF176" si="893">AE163*50%</f>
        <v>20943.2934375</v>
      </c>
      <c r="AG163" s="72">
        <f>(AE163+AF163)*10%</f>
        <v>6282.9880312499999</v>
      </c>
      <c r="AH163" s="69">
        <f t="shared" si="826"/>
        <v>0</v>
      </c>
      <c r="AI163" s="72">
        <f t="shared" si="827"/>
        <v>69112.86834375</v>
      </c>
      <c r="AJ163" s="78"/>
      <c r="AK163" s="136">
        <f t="shared" si="867"/>
        <v>0</v>
      </c>
      <c r="AL163" s="78"/>
      <c r="AM163" s="136">
        <f t="shared" si="868"/>
        <v>0</v>
      </c>
      <c r="AN163" s="136">
        <f t="shared" si="869"/>
        <v>0</v>
      </c>
      <c r="AO163" s="136">
        <f t="shared" si="830"/>
        <v>0</v>
      </c>
      <c r="AP163" s="78"/>
      <c r="AQ163" s="136">
        <f t="shared" si="870"/>
        <v>0</v>
      </c>
      <c r="AR163" s="136"/>
      <c r="AS163" s="136">
        <f t="shared" si="871"/>
        <v>0</v>
      </c>
      <c r="AT163" s="137">
        <f t="shared" si="833"/>
        <v>0</v>
      </c>
      <c r="AU163" s="136">
        <f t="shared" si="833"/>
        <v>0</v>
      </c>
      <c r="AV163" s="137">
        <f t="shared" si="834"/>
        <v>0</v>
      </c>
      <c r="AW163" s="136">
        <f t="shared" si="834"/>
        <v>0</v>
      </c>
      <c r="AX163" s="79"/>
      <c r="AY163" s="79"/>
      <c r="AZ163" s="79"/>
      <c r="BA163" s="79"/>
      <c r="BB163" s="136">
        <f t="shared" si="872"/>
        <v>0</v>
      </c>
      <c r="BC163" s="46"/>
      <c r="BD163" s="46"/>
      <c r="BE163" s="46"/>
      <c r="BF163" s="72">
        <f t="shared" si="873"/>
        <v>0</v>
      </c>
      <c r="BG163" s="72">
        <f t="shared" si="874"/>
        <v>7</v>
      </c>
      <c r="BH163" s="72">
        <f t="shared" si="890"/>
        <v>18848.964093749997</v>
      </c>
      <c r="BI163" s="72"/>
      <c r="BJ163" s="72">
        <f t="shared" ref="BJ163:BJ168" si="894">(O163/18*BI163)*30%</f>
        <v>0</v>
      </c>
      <c r="BK163" s="72">
        <f t="shared" ref="BK163:BK171" si="895">V163+W163+X163</f>
        <v>7</v>
      </c>
      <c r="BL163" s="72">
        <f>(AE163+AF163)*40%</f>
        <v>25131.952125</v>
      </c>
      <c r="BM163" s="72"/>
      <c r="BN163" s="72"/>
      <c r="BO163" s="72">
        <v>7</v>
      </c>
      <c r="BP163" s="72">
        <f t="shared" si="853"/>
        <v>3097.0625</v>
      </c>
      <c r="BQ163" s="72">
        <f t="shared" si="891"/>
        <v>47077.978718749997</v>
      </c>
      <c r="BR163" s="72">
        <f t="shared" si="839"/>
        <v>51266.637406250004</v>
      </c>
      <c r="BS163" s="72">
        <f t="shared" si="875"/>
        <v>18848.964093749997</v>
      </c>
      <c r="BT163" s="72">
        <f t="shared" si="876"/>
        <v>46075.2455625</v>
      </c>
      <c r="BU163" s="72">
        <f t="shared" si="877"/>
        <v>116190.84706249999</v>
      </c>
      <c r="BV163" s="138">
        <f t="shared" si="878"/>
        <v>1394290.16475</v>
      </c>
      <c r="BW163" s="139" t="s">
        <v>228</v>
      </c>
      <c r="BX163" s="178"/>
    </row>
    <row r="164" spans="1:76" s="139" customFormat="1" ht="14.25" customHeight="1" x14ac:dyDescent="0.3">
      <c r="A164" s="154">
        <v>4</v>
      </c>
      <c r="B164" s="81" t="s">
        <v>201</v>
      </c>
      <c r="C164" s="155" t="s">
        <v>399</v>
      </c>
      <c r="D164" s="46" t="s">
        <v>61</v>
      </c>
      <c r="E164" s="82" t="s">
        <v>202</v>
      </c>
      <c r="F164" s="133">
        <v>101</v>
      </c>
      <c r="G164" s="134">
        <v>43817</v>
      </c>
      <c r="H164" s="134">
        <v>45644</v>
      </c>
      <c r="I164" s="133" t="s">
        <v>280</v>
      </c>
      <c r="J164" s="46" t="s">
        <v>350</v>
      </c>
      <c r="K164" s="46" t="s">
        <v>68</v>
      </c>
      <c r="L164" s="77">
        <v>15.09</v>
      </c>
      <c r="M164" s="77">
        <v>4.9000000000000004</v>
      </c>
      <c r="N164" s="102">
        <v>17697</v>
      </c>
      <c r="O164" s="72">
        <f t="shared" si="892"/>
        <v>86715.3</v>
      </c>
      <c r="P164" s="46">
        <v>2</v>
      </c>
      <c r="Q164" s="46">
        <v>4</v>
      </c>
      <c r="R164" s="46"/>
      <c r="S164" s="46"/>
      <c r="T164" s="46"/>
      <c r="U164" s="46"/>
      <c r="V164" s="46">
        <f t="shared" si="855"/>
        <v>2</v>
      </c>
      <c r="W164" s="46">
        <f t="shared" si="818"/>
        <v>4</v>
      </c>
      <c r="X164" s="46">
        <f t="shared" si="818"/>
        <v>0</v>
      </c>
      <c r="Y164" s="72">
        <f t="shared" si="859"/>
        <v>10839.4125</v>
      </c>
      <c r="Z164" s="72">
        <f t="shared" si="860"/>
        <v>21678.825000000001</v>
      </c>
      <c r="AA164" s="72">
        <f t="shared" si="861"/>
        <v>0</v>
      </c>
      <c r="AB164" s="72">
        <f t="shared" si="862"/>
        <v>0</v>
      </c>
      <c r="AC164" s="72">
        <f t="shared" si="863"/>
        <v>0</v>
      </c>
      <c r="AD164" s="72">
        <f t="shared" si="864"/>
        <v>0</v>
      </c>
      <c r="AE164" s="72">
        <f t="shared" si="865"/>
        <v>32518.237500000003</v>
      </c>
      <c r="AF164" s="72">
        <f t="shared" si="893"/>
        <v>16259.118750000001</v>
      </c>
      <c r="AG164" s="72"/>
      <c r="AH164" s="69">
        <f t="shared" si="826"/>
        <v>0</v>
      </c>
      <c r="AI164" s="72">
        <f t="shared" si="827"/>
        <v>48777.356250000004</v>
      </c>
      <c r="AJ164" s="79"/>
      <c r="AK164" s="136">
        <f t="shared" si="867"/>
        <v>0</v>
      </c>
      <c r="AL164" s="78"/>
      <c r="AM164" s="136">
        <f t="shared" si="868"/>
        <v>0</v>
      </c>
      <c r="AN164" s="136"/>
      <c r="AO164" s="136">
        <f t="shared" si="830"/>
        <v>0</v>
      </c>
      <c r="AP164" s="78"/>
      <c r="AQ164" s="136">
        <f t="shared" si="870"/>
        <v>0</v>
      </c>
      <c r="AR164" s="78"/>
      <c r="AS164" s="136">
        <f t="shared" si="871"/>
        <v>0</v>
      </c>
      <c r="AT164" s="137">
        <f t="shared" si="833"/>
        <v>0</v>
      </c>
      <c r="AU164" s="136">
        <f t="shared" si="833"/>
        <v>0</v>
      </c>
      <c r="AV164" s="137">
        <f t="shared" si="834"/>
        <v>0</v>
      </c>
      <c r="AW164" s="136">
        <f t="shared" si="834"/>
        <v>0</v>
      </c>
      <c r="AX164" s="79"/>
      <c r="AY164" s="80"/>
      <c r="AZ164" s="80"/>
      <c r="BA164" s="80"/>
      <c r="BB164" s="136">
        <f t="shared" si="872"/>
        <v>0</v>
      </c>
      <c r="BC164" s="46"/>
      <c r="BD164" s="46"/>
      <c r="BE164" s="46"/>
      <c r="BF164" s="72">
        <f t="shared" si="873"/>
        <v>0</v>
      </c>
      <c r="BG164" s="72">
        <f t="shared" si="874"/>
        <v>6</v>
      </c>
      <c r="BH164" s="72">
        <f t="shared" si="890"/>
        <v>14633.206875000002</v>
      </c>
      <c r="BI164" s="72"/>
      <c r="BJ164" s="72">
        <f t="shared" si="894"/>
        <v>0</v>
      </c>
      <c r="BK164" s="72">
        <f t="shared" si="895"/>
        <v>6</v>
      </c>
      <c r="BL164" s="72">
        <f>(AE164+AF164)*30%</f>
        <v>14633.206875000002</v>
      </c>
      <c r="BM164" s="72"/>
      <c r="BN164" s="72"/>
      <c r="BO164" s="72">
        <v>6</v>
      </c>
      <c r="BP164" s="72">
        <f t="shared" si="853"/>
        <v>2654.625</v>
      </c>
      <c r="BQ164" s="72">
        <f t="shared" si="891"/>
        <v>31921.038750000003</v>
      </c>
      <c r="BR164" s="72">
        <f t="shared" si="839"/>
        <v>35172.862500000003</v>
      </c>
      <c r="BS164" s="72">
        <f t="shared" si="875"/>
        <v>14633.206875000002</v>
      </c>
      <c r="BT164" s="72">
        <f t="shared" si="876"/>
        <v>30892.325625000005</v>
      </c>
      <c r="BU164" s="72">
        <f t="shared" si="877"/>
        <v>80698.395000000004</v>
      </c>
      <c r="BV164" s="138">
        <f t="shared" si="878"/>
        <v>968380.74</v>
      </c>
      <c r="BW164" s="139" t="s">
        <v>232</v>
      </c>
    </row>
    <row r="165" spans="1:76" s="139" customFormat="1" ht="14.25" customHeight="1" x14ac:dyDescent="0.3">
      <c r="A165" s="83">
        <v>5</v>
      </c>
      <c r="B165" s="81" t="s">
        <v>157</v>
      </c>
      <c r="C165" s="81" t="s">
        <v>397</v>
      </c>
      <c r="D165" s="46" t="s">
        <v>82</v>
      </c>
      <c r="E165" s="82" t="s">
        <v>158</v>
      </c>
      <c r="F165" s="133">
        <v>103</v>
      </c>
      <c r="G165" s="134">
        <v>43817</v>
      </c>
      <c r="H165" s="134">
        <v>45644</v>
      </c>
      <c r="I165" s="133" t="s">
        <v>170</v>
      </c>
      <c r="J165" s="46" t="s">
        <v>350</v>
      </c>
      <c r="K165" s="46" t="s">
        <v>87</v>
      </c>
      <c r="L165" s="77">
        <v>6.11</v>
      </c>
      <c r="M165" s="77">
        <v>3.91</v>
      </c>
      <c r="N165" s="102">
        <v>17697</v>
      </c>
      <c r="O165" s="72">
        <f t="shared" si="892"/>
        <v>69195.27</v>
      </c>
      <c r="P165" s="46">
        <v>5</v>
      </c>
      <c r="Q165" s="46"/>
      <c r="R165" s="46"/>
      <c r="S165" s="46"/>
      <c r="T165" s="46"/>
      <c r="U165" s="46"/>
      <c r="V165" s="46">
        <f t="shared" si="855"/>
        <v>5</v>
      </c>
      <c r="W165" s="46">
        <f t="shared" si="818"/>
        <v>0</v>
      </c>
      <c r="X165" s="46">
        <f t="shared" si="818"/>
        <v>0</v>
      </c>
      <c r="Y165" s="72">
        <f t="shared" si="859"/>
        <v>21623.521875000002</v>
      </c>
      <c r="Z165" s="72">
        <f t="shared" si="860"/>
        <v>0</v>
      </c>
      <c r="AA165" s="72">
        <f t="shared" si="861"/>
        <v>0</v>
      </c>
      <c r="AB165" s="72">
        <f t="shared" si="862"/>
        <v>0</v>
      </c>
      <c r="AC165" s="72">
        <f t="shared" si="863"/>
        <v>0</v>
      </c>
      <c r="AD165" s="72">
        <f t="shared" si="864"/>
        <v>0</v>
      </c>
      <c r="AE165" s="72">
        <f t="shared" si="865"/>
        <v>21623.521875000002</v>
      </c>
      <c r="AF165" s="72">
        <f t="shared" si="893"/>
        <v>10811.760937500001</v>
      </c>
      <c r="AG165" s="72">
        <f t="shared" ref="AG165:AG176" si="896">(AE165+AF165)*10%</f>
        <v>3243.5282812500004</v>
      </c>
      <c r="AH165" s="69">
        <f t="shared" si="826"/>
        <v>0</v>
      </c>
      <c r="AI165" s="72">
        <f t="shared" si="827"/>
        <v>35678.811093750002</v>
      </c>
      <c r="AJ165" s="79"/>
      <c r="AK165" s="136">
        <f t="shared" si="867"/>
        <v>0</v>
      </c>
      <c r="AL165" s="78"/>
      <c r="AM165" s="136">
        <f t="shared" si="868"/>
        <v>0</v>
      </c>
      <c r="AN165" s="136"/>
      <c r="AO165" s="136">
        <f t="shared" si="830"/>
        <v>0</v>
      </c>
      <c r="AP165" s="78"/>
      <c r="AQ165" s="136">
        <f t="shared" si="870"/>
        <v>0</v>
      </c>
      <c r="AR165" s="78"/>
      <c r="AS165" s="136">
        <f t="shared" si="871"/>
        <v>0</v>
      </c>
      <c r="AT165" s="137">
        <f t="shared" si="833"/>
        <v>0</v>
      </c>
      <c r="AU165" s="136">
        <f t="shared" si="833"/>
        <v>0</v>
      </c>
      <c r="AV165" s="137">
        <f t="shared" si="834"/>
        <v>0</v>
      </c>
      <c r="AW165" s="136">
        <f t="shared" si="834"/>
        <v>0</v>
      </c>
      <c r="AX165" s="79"/>
      <c r="AY165" s="80"/>
      <c r="AZ165" s="80"/>
      <c r="BA165" s="80"/>
      <c r="BB165" s="136">
        <f t="shared" si="872"/>
        <v>0</v>
      </c>
      <c r="BC165" s="46"/>
      <c r="BD165" s="46"/>
      <c r="BE165" s="46"/>
      <c r="BF165" s="72">
        <f t="shared" si="873"/>
        <v>0</v>
      </c>
      <c r="BG165" s="72">
        <f t="shared" si="874"/>
        <v>5</v>
      </c>
      <c r="BH165" s="72">
        <f t="shared" si="890"/>
        <v>9730.5848437500008</v>
      </c>
      <c r="BI165" s="72"/>
      <c r="BJ165" s="72">
        <f t="shared" si="894"/>
        <v>0</v>
      </c>
      <c r="BK165" s="72">
        <f t="shared" si="895"/>
        <v>5</v>
      </c>
      <c r="BL165" s="72">
        <f>(AE165+AF165)*30%</f>
        <v>9730.5848437500008</v>
      </c>
      <c r="BM165" s="72"/>
      <c r="BN165" s="72"/>
      <c r="BO165" s="72">
        <v>5</v>
      </c>
      <c r="BP165" s="72">
        <f t="shared" si="853"/>
        <v>2212.1875</v>
      </c>
      <c r="BQ165" s="72">
        <f t="shared" si="891"/>
        <v>21673.357187500002</v>
      </c>
      <c r="BR165" s="72">
        <f t="shared" si="839"/>
        <v>27079.237656250003</v>
      </c>
      <c r="BS165" s="72">
        <f t="shared" si="875"/>
        <v>9730.5848437500008</v>
      </c>
      <c r="BT165" s="72">
        <f t="shared" si="876"/>
        <v>20542.345781250002</v>
      </c>
      <c r="BU165" s="72">
        <f t="shared" si="877"/>
        <v>57352.168281250008</v>
      </c>
      <c r="BV165" s="138">
        <f t="shared" si="878"/>
        <v>688226.01937500015</v>
      </c>
      <c r="BW165" s="139" t="s">
        <v>232</v>
      </c>
    </row>
    <row r="166" spans="1:76" s="139" customFormat="1" ht="14.25" customHeight="1" x14ac:dyDescent="0.3">
      <c r="A166" s="154">
        <v>6</v>
      </c>
      <c r="B166" s="81" t="s">
        <v>125</v>
      </c>
      <c r="C166" s="81" t="s">
        <v>311</v>
      </c>
      <c r="D166" s="46" t="s">
        <v>82</v>
      </c>
      <c r="E166" s="82" t="s">
        <v>126</v>
      </c>
      <c r="F166" s="135">
        <v>113</v>
      </c>
      <c r="G166" s="103">
        <v>44071</v>
      </c>
      <c r="H166" s="103">
        <v>45897</v>
      </c>
      <c r="I166" s="135" t="s">
        <v>170</v>
      </c>
      <c r="J166" s="46" t="s">
        <v>348</v>
      </c>
      <c r="K166" s="46" t="s">
        <v>110</v>
      </c>
      <c r="L166" s="77">
        <v>24.06</v>
      </c>
      <c r="M166" s="77">
        <v>4.32</v>
      </c>
      <c r="N166" s="102">
        <v>17697</v>
      </c>
      <c r="O166" s="72">
        <f t="shared" si="892"/>
        <v>76451.040000000008</v>
      </c>
      <c r="P166" s="46"/>
      <c r="Q166" s="46">
        <v>6</v>
      </c>
      <c r="R166" s="46"/>
      <c r="S166" s="46"/>
      <c r="T166" s="46"/>
      <c r="U166" s="46"/>
      <c r="V166" s="46">
        <f t="shared" si="855"/>
        <v>0</v>
      </c>
      <c r="W166" s="46">
        <f t="shared" si="818"/>
        <v>6</v>
      </c>
      <c r="X166" s="46">
        <f t="shared" si="818"/>
        <v>0</v>
      </c>
      <c r="Y166" s="72">
        <f t="shared" si="859"/>
        <v>0</v>
      </c>
      <c r="Z166" s="72">
        <f t="shared" si="860"/>
        <v>28669.140000000003</v>
      </c>
      <c r="AA166" s="72">
        <f t="shared" si="861"/>
        <v>0</v>
      </c>
      <c r="AB166" s="72">
        <f t="shared" si="862"/>
        <v>0</v>
      </c>
      <c r="AC166" s="72">
        <f t="shared" si="863"/>
        <v>0</v>
      </c>
      <c r="AD166" s="72">
        <f t="shared" si="864"/>
        <v>0</v>
      </c>
      <c r="AE166" s="72">
        <f t="shared" si="865"/>
        <v>28669.140000000003</v>
      </c>
      <c r="AF166" s="72">
        <f t="shared" si="893"/>
        <v>14334.570000000002</v>
      </c>
      <c r="AG166" s="72">
        <f t="shared" si="896"/>
        <v>4300.371000000001</v>
      </c>
      <c r="AH166" s="69">
        <f t="shared" si="826"/>
        <v>0</v>
      </c>
      <c r="AI166" s="72">
        <f t="shared" si="827"/>
        <v>47304.081000000006</v>
      </c>
      <c r="AJ166" s="79"/>
      <c r="AK166" s="136">
        <f t="shared" si="867"/>
        <v>0</v>
      </c>
      <c r="AL166" s="78"/>
      <c r="AM166" s="136">
        <f t="shared" si="868"/>
        <v>0</v>
      </c>
      <c r="AN166" s="136">
        <f t="shared" ref="AN166:AN168" si="897">AJ166+AL166</f>
        <v>0</v>
      </c>
      <c r="AO166" s="136">
        <f t="shared" si="830"/>
        <v>0</v>
      </c>
      <c r="AP166" s="78"/>
      <c r="AQ166" s="136">
        <f t="shared" si="870"/>
        <v>0</v>
      </c>
      <c r="AR166" s="78"/>
      <c r="AS166" s="136">
        <f t="shared" si="871"/>
        <v>0</v>
      </c>
      <c r="AT166" s="137">
        <f t="shared" si="833"/>
        <v>0</v>
      </c>
      <c r="AU166" s="136">
        <f t="shared" si="833"/>
        <v>0</v>
      </c>
      <c r="AV166" s="137">
        <f t="shared" si="834"/>
        <v>0</v>
      </c>
      <c r="AW166" s="136">
        <f t="shared" si="834"/>
        <v>0</v>
      </c>
      <c r="AX166" s="79"/>
      <c r="AY166" s="80"/>
      <c r="AZ166" s="80"/>
      <c r="BA166" s="80"/>
      <c r="BB166" s="136">
        <f t="shared" si="872"/>
        <v>0</v>
      </c>
      <c r="BC166" s="46"/>
      <c r="BD166" s="46"/>
      <c r="BE166" s="46"/>
      <c r="BF166" s="72">
        <f t="shared" si="873"/>
        <v>0</v>
      </c>
      <c r="BG166" s="72">
        <f t="shared" si="874"/>
        <v>6</v>
      </c>
      <c r="BH166" s="72">
        <f t="shared" si="890"/>
        <v>12901.113000000001</v>
      </c>
      <c r="BI166" s="72"/>
      <c r="BJ166" s="72">
        <f t="shared" si="894"/>
        <v>0</v>
      </c>
      <c r="BK166" s="72">
        <f t="shared" si="895"/>
        <v>6</v>
      </c>
      <c r="BL166" s="72">
        <f>(AE166+AF166)*35%</f>
        <v>15051.298500000001</v>
      </c>
      <c r="BM166" s="72"/>
      <c r="BN166" s="72"/>
      <c r="BO166" s="72">
        <v>6</v>
      </c>
      <c r="BP166" s="72">
        <f t="shared" si="853"/>
        <v>2654.625</v>
      </c>
      <c r="BQ166" s="72">
        <f t="shared" si="891"/>
        <v>30607.036500000002</v>
      </c>
      <c r="BR166" s="72">
        <f t="shared" si="839"/>
        <v>35624.136000000006</v>
      </c>
      <c r="BS166" s="72">
        <f t="shared" si="875"/>
        <v>12901.113000000001</v>
      </c>
      <c r="BT166" s="72">
        <f t="shared" si="876"/>
        <v>29385.868500000004</v>
      </c>
      <c r="BU166" s="72">
        <f t="shared" si="877"/>
        <v>77911.117500000008</v>
      </c>
      <c r="BV166" s="138">
        <f t="shared" si="878"/>
        <v>934933.41000000015</v>
      </c>
      <c r="BW166" s="139" t="s">
        <v>227</v>
      </c>
    </row>
    <row r="167" spans="1:76" s="74" customFormat="1" ht="14.25" customHeight="1" x14ac:dyDescent="0.3">
      <c r="A167" s="83">
        <v>7</v>
      </c>
      <c r="B167" s="68" t="s">
        <v>304</v>
      </c>
      <c r="C167" s="104" t="s">
        <v>303</v>
      </c>
      <c r="D167" s="67" t="s">
        <v>61</v>
      </c>
      <c r="E167" s="68" t="s">
        <v>326</v>
      </c>
      <c r="F167" s="75">
        <v>117</v>
      </c>
      <c r="G167" s="76">
        <v>44365</v>
      </c>
      <c r="H167" s="76">
        <v>46191</v>
      </c>
      <c r="I167" s="75" t="s">
        <v>168</v>
      </c>
      <c r="J167" s="67" t="s">
        <v>350</v>
      </c>
      <c r="K167" s="67" t="s">
        <v>68</v>
      </c>
      <c r="L167" s="105">
        <v>11.09</v>
      </c>
      <c r="M167" s="67">
        <v>4.8099999999999996</v>
      </c>
      <c r="N167" s="68">
        <v>17697</v>
      </c>
      <c r="O167" s="69">
        <f t="shared" si="892"/>
        <v>85122.569999999992</v>
      </c>
      <c r="P167" s="67">
        <v>3</v>
      </c>
      <c r="Q167" s="67">
        <v>1</v>
      </c>
      <c r="R167" s="67"/>
      <c r="S167" s="67"/>
      <c r="T167" s="67"/>
      <c r="U167" s="67"/>
      <c r="V167" s="67">
        <f t="shared" ref="V167" si="898">SUM(P167+S167)</f>
        <v>3</v>
      </c>
      <c r="W167" s="67">
        <f t="shared" ref="W167" si="899">SUM(Q167+T167)</f>
        <v>1</v>
      </c>
      <c r="X167" s="67">
        <f t="shared" ref="X167" si="900">SUM(R167+U167)</f>
        <v>0</v>
      </c>
      <c r="Y167" s="69">
        <f t="shared" si="859"/>
        <v>15960.481874999998</v>
      </c>
      <c r="Z167" s="69">
        <f t="shared" si="860"/>
        <v>5320.1606249999995</v>
      </c>
      <c r="AA167" s="69">
        <f t="shared" si="861"/>
        <v>0</v>
      </c>
      <c r="AB167" s="69">
        <f t="shared" si="862"/>
        <v>0</v>
      </c>
      <c r="AC167" s="69">
        <f t="shared" si="863"/>
        <v>0</v>
      </c>
      <c r="AD167" s="69">
        <f t="shared" si="864"/>
        <v>0</v>
      </c>
      <c r="AE167" s="69">
        <f t="shared" ref="AE167" si="901">SUM(Y167:AD167)</f>
        <v>21280.642499999998</v>
      </c>
      <c r="AF167" s="69">
        <f t="shared" si="893"/>
        <v>10640.321249999999</v>
      </c>
      <c r="AG167" s="69">
        <f t="shared" si="896"/>
        <v>3192.0963749999996</v>
      </c>
      <c r="AH167" s="69">
        <f t="shared" si="826"/>
        <v>0</v>
      </c>
      <c r="AI167" s="69">
        <f t="shared" si="827"/>
        <v>35113.060124999996</v>
      </c>
      <c r="AJ167" s="106"/>
      <c r="AK167" s="71">
        <f t="shared" si="867"/>
        <v>0</v>
      </c>
      <c r="AL167" s="106"/>
      <c r="AM167" s="71">
        <f t="shared" si="868"/>
        <v>0</v>
      </c>
      <c r="AN167" s="71">
        <f>AJ167+AL167</f>
        <v>0</v>
      </c>
      <c r="AO167" s="71">
        <f t="shared" si="830"/>
        <v>0</v>
      </c>
      <c r="AP167" s="106"/>
      <c r="AQ167" s="71">
        <f t="shared" si="870"/>
        <v>0</v>
      </c>
      <c r="AR167" s="71"/>
      <c r="AS167" s="71">
        <f t="shared" si="871"/>
        <v>0</v>
      </c>
      <c r="AT167" s="70">
        <f t="shared" si="833"/>
        <v>0</v>
      </c>
      <c r="AU167" s="71">
        <f t="shared" si="833"/>
        <v>0</v>
      </c>
      <c r="AV167" s="70">
        <f t="shared" si="834"/>
        <v>0</v>
      </c>
      <c r="AW167" s="71">
        <f t="shared" si="834"/>
        <v>0</v>
      </c>
      <c r="AX167" s="107"/>
      <c r="AY167" s="124"/>
      <c r="AZ167" s="124"/>
      <c r="BA167" s="124"/>
      <c r="BB167" s="71"/>
      <c r="BC167" s="67"/>
      <c r="BD167" s="67"/>
      <c r="BE167" s="67"/>
      <c r="BF167" s="69">
        <f t="shared" si="873"/>
        <v>0</v>
      </c>
      <c r="BG167" s="69">
        <f t="shared" si="874"/>
        <v>4</v>
      </c>
      <c r="BH167" s="69">
        <f t="shared" si="890"/>
        <v>9576.2891249999975</v>
      </c>
      <c r="BI167" s="69"/>
      <c r="BJ167" s="69">
        <f t="shared" si="894"/>
        <v>0</v>
      </c>
      <c r="BK167" s="69">
        <v>4</v>
      </c>
      <c r="BL167" s="69">
        <f>(AE167+AF167)*30%</f>
        <v>9576.2891249999975</v>
      </c>
      <c r="BM167" s="69"/>
      <c r="BN167" s="69"/>
      <c r="BO167" s="69">
        <v>4</v>
      </c>
      <c r="BP167" s="72">
        <f t="shared" si="853"/>
        <v>1769.75</v>
      </c>
      <c r="BQ167" s="69">
        <f t="shared" si="891"/>
        <v>20922.328249999995</v>
      </c>
      <c r="BR167" s="69">
        <f t="shared" si="839"/>
        <v>26242.488874999999</v>
      </c>
      <c r="BS167" s="69">
        <f t="shared" si="875"/>
        <v>9576.2891249999975</v>
      </c>
      <c r="BT167" s="69">
        <f t="shared" si="876"/>
        <v>20216.610374999997</v>
      </c>
      <c r="BU167" s="69">
        <f t="shared" si="877"/>
        <v>56035.388374999995</v>
      </c>
      <c r="BV167" s="73">
        <f t="shared" si="878"/>
        <v>672424.6605</v>
      </c>
      <c r="BW167" s="74" t="s">
        <v>232</v>
      </c>
    </row>
    <row r="168" spans="1:76" s="55" customFormat="1" ht="14.25" customHeight="1" x14ac:dyDescent="0.3">
      <c r="A168" s="154">
        <v>8</v>
      </c>
      <c r="B168" s="102" t="s">
        <v>214</v>
      </c>
      <c r="C168" s="81" t="s">
        <v>340</v>
      </c>
      <c r="D168" s="46" t="s">
        <v>61</v>
      </c>
      <c r="E168" s="102" t="s">
        <v>153</v>
      </c>
      <c r="F168" s="75">
        <v>112</v>
      </c>
      <c r="G168" s="76">
        <v>44071</v>
      </c>
      <c r="H168" s="76">
        <v>45897</v>
      </c>
      <c r="I168" s="75" t="s">
        <v>170</v>
      </c>
      <c r="J168" s="46" t="s">
        <v>348</v>
      </c>
      <c r="K168" s="46" t="s">
        <v>72</v>
      </c>
      <c r="L168" s="77">
        <v>38</v>
      </c>
      <c r="M168" s="46">
        <v>5.2</v>
      </c>
      <c r="N168" s="68">
        <v>17697</v>
      </c>
      <c r="O168" s="69">
        <f t="shared" si="892"/>
        <v>92024.400000000009</v>
      </c>
      <c r="P168" s="46"/>
      <c r="Q168" s="46">
        <v>2</v>
      </c>
      <c r="R168" s="46"/>
      <c r="S168" s="46"/>
      <c r="T168" s="46"/>
      <c r="U168" s="46"/>
      <c r="V168" s="67">
        <f t="shared" si="855"/>
        <v>0</v>
      </c>
      <c r="W168" s="67">
        <f t="shared" si="818"/>
        <v>2</v>
      </c>
      <c r="X168" s="67">
        <f t="shared" si="818"/>
        <v>0</v>
      </c>
      <c r="Y168" s="69">
        <f t="shared" si="859"/>
        <v>0</v>
      </c>
      <c r="Z168" s="69">
        <f t="shared" si="860"/>
        <v>11503.050000000001</v>
      </c>
      <c r="AA168" s="69">
        <f t="shared" si="861"/>
        <v>0</v>
      </c>
      <c r="AB168" s="69">
        <f t="shared" si="862"/>
        <v>0</v>
      </c>
      <c r="AC168" s="69">
        <f t="shared" si="863"/>
        <v>0</v>
      </c>
      <c r="AD168" s="69">
        <f t="shared" si="864"/>
        <v>0</v>
      </c>
      <c r="AE168" s="69">
        <f t="shared" ref="AE168" si="902">SUM(Y168:AD168)</f>
        <v>11503.050000000001</v>
      </c>
      <c r="AF168" s="69">
        <f t="shared" si="893"/>
        <v>5751.5250000000005</v>
      </c>
      <c r="AG168" s="69">
        <f t="shared" si="896"/>
        <v>1725.4575000000002</v>
      </c>
      <c r="AH168" s="69">
        <f t="shared" si="826"/>
        <v>0</v>
      </c>
      <c r="AI168" s="69">
        <f t="shared" si="827"/>
        <v>18980.032500000001</v>
      </c>
      <c r="AJ168" s="78"/>
      <c r="AK168" s="71">
        <f t="shared" si="867"/>
        <v>0</v>
      </c>
      <c r="AL168" s="78"/>
      <c r="AM168" s="71">
        <f t="shared" si="868"/>
        <v>0</v>
      </c>
      <c r="AN168" s="71">
        <f t="shared" si="897"/>
        <v>0</v>
      </c>
      <c r="AO168" s="71">
        <f t="shared" si="830"/>
        <v>0</v>
      </c>
      <c r="AP168" s="78"/>
      <c r="AQ168" s="71">
        <f t="shared" si="870"/>
        <v>0</v>
      </c>
      <c r="AR168" s="78"/>
      <c r="AS168" s="71">
        <f t="shared" si="871"/>
        <v>0</v>
      </c>
      <c r="AT168" s="70">
        <f t="shared" si="833"/>
        <v>0</v>
      </c>
      <c r="AU168" s="71">
        <f t="shared" si="833"/>
        <v>0</v>
      </c>
      <c r="AV168" s="70">
        <f t="shared" si="834"/>
        <v>0</v>
      </c>
      <c r="AW168" s="71">
        <f t="shared" si="834"/>
        <v>0</v>
      </c>
      <c r="AX168" s="79"/>
      <c r="AY168" s="79"/>
      <c r="AZ168" s="79"/>
      <c r="BA168" s="79"/>
      <c r="BB168" s="71"/>
      <c r="BC168" s="46"/>
      <c r="BD168" s="46"/>
      <c r="BE168" s="46"/>
      <c r="BF168" s="69">
        <f t="shared" si="873"/>
        <v>0</v>
      </c>
      <c r="BG168" s="69">
        <f t="shared" si="874"/>
        <v>2</v>
      </c>
      <c r="BH168" s="69">
        <f t="shared" si="890"/>
        <v>5176.3725000000004</v>
      </c>
      <c r="BI168" s="72"/>
      <c r="BJ168" s="72">
        <f t="shared" si="894"/>
        <v>0</v>
      </c>
      <c r="BK168" s="69">
        <f t="shared" si="895"/>
        <v>2</v>
      </c>
      <c r="BL168" s="69">
        <f>(AE168+AF168)*35%</f>
        <v>6039.1012499999997</v>
      </c>
      <c r="BM168" s="69"/>
      <c r="BN168" s="69"/>
      <c r="BO168" s="72">
        <v>2</v>
      </c>
      <c r="BP168" s="72">
        <f t="shared" si="853"/>
        <v>884.875</v>
      </c>
      <c r="BQ168" s="69">
        <f t="shared" si="891"/>
        <v>12100.348750000001</v>
      </c>
      <c r="BR168" s="69">
        <f t="shared" si="839"/>
        <v>14113.382500000002</v>
      </c>
      <c r="BS168" s="69">
        <f t="shared" si="875"/>
        <v>5176.3725000000004</v>
      </c>
      <c r="BT168" s="69">
        <f t="shared" si="876"/>
        <v>11790.626250000001</v>
      </c>
      <c r="BU168" s="69">
        <f t="shared" si="877"/>
        <v>31080.381250000002</v>
      </c>
      <c r="BV168" s="73">
        <f t="shared" si="878"/>
        <v>372964.57500000001</v>
      </c>
      <c r="BW168" s="54" t="s">
        <v>231</v>
      </c>
    </row>
    <row r="169" spans="1:76" s="55" customFormat="1" ht="14.25" customHeight="1" x14ac:dyDescent="0.3">
      <c r="A169" s="83">
        <v>9</v>
      </c>
      <c r="B169" s="81" t="s">
        <v>444</v>
      </c>
      <c r="C169" s="81" t="s">
        <v>470</v>
      </c>
      <c r="D169" s="46" t="s">
        <v>61</v>
      </c>
      <c r="E169" s="102" t="s">
        <v>368</v>
      </c>
      <c r="F169" s="81"/>
      <c r="G169" s="148"/>
      <c r="H169" s="148"/>
      <c r="I169" s="81"/>
      <c r="J169" s="46" t="s">
        <v>65</v>
      </c>
      <c r="K169" s="46" t="s">
        <v>62</v>
      </c>
      <c r="L169" s="77">
        <v>0</v>
      </c>
      <c r="M169" s="46">
        <v>4.0999999999999996</v>
      </c>
      <c r="N169" s="68">
        <v>17697</v>
      </c>
      <c r="O169" s="69">
        <f t="shared" si="892"/>
        <v>72557.7</v>
      </c>
      <c r="P169" s="46"/>
      <c r="Q169" s="46">
        <v>1</v>
      </c>
      <c r="R169" s="46"/>
      <c r="S169" s="46"/>
      <c r="T169" s="46"/>
      <c r="U169" s="46"/>
      <c r="V169" s="67">
        <f t="shared" ref="V169:V170" si="903">SUM(P169+S169)</f>
        <v>0</v>
      </c>
      <c r="W169" s="67">
        <f t="shared" ref="W169:W170" si="904">SUM(Q169+T169)</f>
        <v>1</v>
      </c>
      <c r="X169" s="67">
        <f t="shared" ref="X169:X170" si="905">SUM(R169+U169)</f>
        <v>0</v>
      </c>
      <c r="Y169" s="69">
        <f t="shared" si="859"/>
        <v>0</v>
      </c>
      <c r="Z169" s="69">
        <f t="shared" si="860"/>
        <v>4534.8562499999998</v>
      </c>
      <c r="AA169" s="69">
        <f t="shared" si="861"/>
        <v>0</v>
      </c>
      <c r="AB169" s="69">
        <f t="shared" si="862"/>
        <v>0</v>
      </c>
      <c r="AC169" s="69">
        <f t="shared" si="863"/>
        <v>0</v>
      </c>
      <c r="AD169" s="69">
        <f t="shared" si="864"/>
        <v>0</v>
      </c>
      <c r="AE169" s="69">
        <f t="shared" ref="AE169:AE170" si="906">SUM(Y169:AD169)</f>
        <v>4534.8562499999998</v>
      </c>
      <c r="AF169" s="69">
        <f t="shared" si="893"/>
        <v>2267.4281249999999</v>
      </c>
      <c r="AG169" s="69">
        <f t="shared" si="896"/>
        <v>680.22843749999993</v>
      </c>
      <c r="AH169" s="69">
        <f t="shared" si="826"/>
        <v>0</v>
      </c>
      <c r="AI169" s="69">
        <f t="shared" si="827"/>
        <v>7482.5128124999992</v>
      </c>
      <c r="AJ169" s="78"/>
      <c r="AK169" s="71">
        <f t="shared" si="867"/>
        <v>0</v>
      </c>
      <c r="AL169" s="78"/>
      <c r="AM169" s="71">
        <f t="shared" si="868"/>
        <v>0</v>
      </c>
      <c r="AN169" s="71"/>
      <c r="AO169" s="71">
        <f t="shared" si="830"/>
        <v>0</v>
      </c>
      <c r="AP169" s="78"/>
      <c r="AQ169" s="71">
        <f t="shared" si="870"/>
        <v>0</v>
      </c>
      <c r="AR169" s="78"/>
      <c r="AS169" s="71">
        <f t="shared" si="871"/>
        <v>0</v>
      </c>
      <c r="AT169" s="70">
        <f t="shared" si="833"/>
        <v>0</v>
      </c>
      <c r="AU169" s="71">
        <f t="shared" si="833"/>
        <v>0</v>
      </c>
      <c r="AV169" s="70">
        <f t="shared" si="834"/>
        <v>0</v>
      </c>
      <c r="AW169" s="71">
        <f t="shared" si="834"/>
        <v>0</v>
      </c>
      <c r="AX169" s="79"/>
      <c r="AY169" s="80"/>
      <c r="AZ169" s="80"/>
      <c r="BA169" s="80"/>
      <c r="BB169" s="71">
        <f>SUM(N169*AY169)*50%+(N169*AZ169)*60%+(N169*BA169)*60%</f>
        <v>0</v>
      </c>
      <c r="BC169" s="46"/>
      <c r="BD169" s="46"/>
      <c r="BE169" s="46"/>
      <c r="BF169" s="69">
        <f t="shared" si="873"/>
        <v>0</v>
      </c>
      <c r="BG169" s="69">
        <f t="shared" si="874"/>
        <v>1</v>
      </c>
      <c r="BH169" s="69">
        <f t="shared" si="890"/>
        <v>2040.6853124999998</v>
      </c>
      <c r="BI169" s="72"/>
      <c r="BJ169" s="72"/>
      <c r="BK169" s="69"/>
      <c r="BL169" s="69"/>
      <c r="BM169" s="69"/>
      <c r="BN169" s="69"/>
      <c r="BO169" s="72">
        <v>1</v>
      </c>
      <c r="BP169" s="72">
        <f t="shared" si="853"/>
        <v>442.4375</v>
      </c>
      <c r="BQ169" s="69">
        <f t="shared" si="891"/>
        <v>2483.1228124999998</v>
      </c>
      <c r="BR169" s="69">
        <f t="shared" si="839"/>
        <v>5657.5221874999997</v>
      </c>
      <c r="BS169" s="69">
        <f t="shared" si="875"/>
        <v>2040.6853124999998</v>
      </c>
      <c r="BT169" s="69">
        <f t="shared" si="876"/>
        <v>2267.4281249999999</v>
      </c>
      <c r="BU169" s="69">
        <f t="shared" si="877"/>
        <v>9965.635624999999</v>
      </c>
      <c r="BV169" s="73">
        <f t="shared" si="878"/>
        <v>119587.62749999999</v>
      </c>
      <c r="BW169" s="54"/>
    </row>
    <row r="170" spans="1:76" s="55" customFormat="1" ht="14.25" customHeight="1" x14ac:dyDescent="0.3">
      <c r="A170" s="154">
        <v>10</v>
      </c>
      <c r="B170" s="190" t="s">
        <v>451</v>
      </c>
      <c r="C170" s="104" t="s">
        <v>93</v>
      </c>
      <c r="D170" s="67" t="s">
        <v>61</v>
      </c>
      <c r="E170" s="119" t="s">
        <v>94</v>
      </c>
      <c r="F170" s="75">
        <v>66</v>
      </c>
      <c r="G170" s="76">
        <v>42895</v>
      </c>
      <c r="H170" s="76">
        <v>44721</v>
      </c>
      <c r="I170" s="75" t="s">
        <v>172</v>
      </c>
      <c r="J170" s="67" t="s">
        <v>71</v>
      </c>
      <c r="K170" s="67" t="s">
        <v>72</v>
      </c>
      <c r="L170" s="105">
        <v>21.11</v>
      </c>
      <c r="M170" s="67">
        <v>5.12</v>
      </c>
      <c r="N170" s="68">
        <v>17697</v>
      </c>
      <c r="O170" s="69">
        <f t="shared" si="892"/>
        <v>90608.639999999999</v>
      </c>
      <c r="P170" s="67">
        <v>2</v>
      </c>
      <c r="Q170" s="67"/>
      <c r="R170" s="67"/>
      <c r="S170" s="67"/>
      <c r="T170" s="67"/>
      <c r="U170" s="67"/>
      <c r="V170" s="67">
        <f t="shared" si="903"/>
        <v>2</v>
      </c>
      <c r="W170" s="67">
        <f t="shared" si="904"/>
        <v>0</v>
      </c>
      <c r="X170" s="67">
        <f t="shared" si="905"/>
        <v>0</v>
      </c>
      <c r="Y170" s="69">
        <f t="shared" si="859"/>
        <v>11326.08</v>
      </c>
      <c r="Z170" s="69">
        <f t="shared" si="860"/>
        <v>0</v>
      </c>
      <c r="AA170" s="69">
        <f t="shared" si="861"/>
        <v>0</v>
      </c>
      <c r="AB170" s="69">
        <f t="shared" si="862"/>
        <v>0</v>
      </c>
      <c r="AC170" s="69">
        <f t="shared" si="863"/>
        <v>0</v>
      </c>
      <c r="AD170" s="69">
        <f t="shared" si="864"/>
        <v>0</v>
      </c>
      <c r="AE170" s="69">
        <f t="shared" si="906"/>
        <v>11326.08</v>
      </c>
      <c r="AF170" s="69">
        <f t="shared" si="893"/>
        <v>5663.04</v>
      </c>
      <c r="AG170" s="69"/>
      <c r="AH170" s="69">
        <f t="shared" si="826"/>
        <v>0</v>
      </c>
      <c r="AI170" s="69">
        <f t="shared" si="827"/>
        <v>16989.12</v>
      </c>
      <c r="AJ170" s="106"/>
      <c r="AK170" s="71">
        <f t="shared" si="867"/>
        <v>0</v>
      </c>
      <c r="AL170" s="106"/>
      <c r="AM170" s="71">
        <f t="shared" si="868"/>
        <v>0</v>
      </c>
      <c r="AN170" s="71">
        <f t="shared" ref="AN170" si="907">AJ170+AL170</f>
        <v>0</v>
      </c>
      <c r="AO170" s="71">
        <f t="shared" si="830"/>
        <v>0</v>
      </c>
      <c r="AP170" s="106"/>
      <c r="AQ170" s="71">
        <f t="shared" si="870"/>
        <v>0</v>
      </c>
      <c r="AR170" s="106"/>
      <c r="AS170" s="71">
        <f t="shared" si="871"/>
        <v>0</v>
      </c>
      <c r="AT170" s="70">
        <f t="shared" si="833"/>
        <v>0</v>
      </c>
      <c r="AU170" s="71">
        <f t="shared" si="833"/>
        <v>0</v>
      </c>
      <c r="AV170" s="70">
        <f t="shared" si="834"/>
        <v>0</v>
      </c>
      <c r="AW170" s="71">
        <f t="shared" si="834"/>
        <v>0</v>
      </c>
      <c r="AX170" s="107"/>
      <c r="AY170" s="124"/>
      <c r="AZ170" s="107"/>
      <c r="BA170" s="124"/>
      <c r="BB170" s="71"/>
      <c r="BC170" s="67"/>
      <c r="BD170" s="67"/>
      <c r="BE170" s="67"/>
      <c r="BF170" s="69">
        <f t="shared" si="873"/>
        <v>0</v>
      </c>
      <c r="BG170" s="69">
        <f t="shared" si="874"/>
        <v>2</v>
      </c>
      <c r="BH170" s="69">
        <f t="shared" si="890"/>
        <v>5096.7359999999999</v>
      </c>
      <c r="BI170" s="69"/>
      <c r="BJ170" s="69">
        <f t="shared" ref="BJ170:BJ177" si="908">(O170/18*BI170)*30%</f>
        <v>0</v>
      </c>
      <c r="BK170" s="69"/>
      <c r="BL170" s="69"/>
      <c r="BM170" s="69"/>
      <c r="BN170" s="69"/>
      <c r="BO170" s="69">
        <v>2</v>
      </c>
      <c r="BP170" s="72">
        <f t="shared" si="853"/>
        <v>884.875</v>
      </c>
      <c r="BQ170" s="69">
        <f t="shared" si="891"/>
        <v>5981.6109999999999</v>
      </c>
      <c r="BR170" s="69">
        <f t="shared" si="839"/>
        <v>12210.955</v>
      </c>
      <c r="BS170" s="69">
        <f t="shared" si="875"/>
        <v>5096.7359999999999</v>
      </c>
      <c r="BT170" s="69">
        <f t="shared" si="876"/>
        <v>5663.04</v>
      </c>
      <c r="BU170" s="69">
        <f t="shared" si="877"/>
        <v>22970.731</v>
      </c>
      <c r="BV170" s="73">
        <f t="shared" si="878"/>
        <v>275648.772</v>
      </c>
      <c r="BW170" s="54"/>
      <c r="BX170" s="140"/>
    </row>
    <row r="171" spans="1:76" s="139" customFormat="1" ht="14.25" customHeight="1" x14ac:dyDescent="0.3">
      <c r="A171" s="83">
        <v>11</v>
      </c>
      <c r="B171" s="81" t="s">
        <v>163</v>
      </c>
      <c r="C171" s="155" t="s">
        <v>400</v>
      </c>
      <c r="D171" s="81" t="s">
        <v>61</v>
      </c>
      <c r="E171" s="81" t="s">
        <v>208</v>
      </c>
      <c r="F171" s="81">
        <v>102</v>
      </c>
      <c r="G171" s="148">
        <v>43817</v>
      </c>
      <c r="H171" s="148">
        <v>45644</v>
      </c>
      <c r="I171" s="81" t="s">
        <v>281</v>
      </c>
      <c r="J171" s="46" t="s">
        <v>350</v>
      </c>
      <c r="K171" s="46" t="s">
        <v>68</v>
      </c>
      <c r="L171" s="77">
        <v>6.02</v>
      </c>
      <c r="M171" s="46">
        <v>4.66</v>
      </c>
      <c r="N171" s="102">
        <v>17697</v>
      </c>
      <c r="O171" s="72">
        <f t="shared" si="892"/>
        <v>82468.02</v>
      </c>
      <c r="P171" s="46">
        <v>2</v>
      </c>
      <c r="Q171" s="46">
        <v>1</v>
      </c>
      <c r="R171" s="46"/>
      <c r="S171" s="46"/>
      <c r="T171" s="46"/>
      <c r="U171" s="46"/>
      <c r="V171" s="46">
        <f t="shared" si="855"/>
        <v>2</v>
      </c>
      <c r="W171" s="46">
        <f t="shared" si="818"/>
        <v>1</v>
      </c>
      <c r="X171" s="46">
        <f t="shared" si="818"/>
        <v>0</v>
      </c>
      <c r="Y171" s="72">
        <f t="shared" si="859"/>
        <v>10308.502500000001</v>
      </c>
      <c r="Z171" s="72">
        <f t="shared" si="860"/>
        <v>5154.2512500000003</v>
      </c>
      <c r="AA171" s="72">
        <f t="shared" si="861"/>
        <v>0</v>
      </c>
      <c r="AB171" s="72">
        <f t="shared" si="862"/>
        <v>0</v>
      </c>
      <c r="AC171" s="72">
        <f t="shared" si="863"/>
        <v>0</v>
      </c>
      <c r="AD171" s="72">
        <f t="shared" si="864"/>
        <v>0</v>
      </c>
      <c r="AE171" s="72">
        <f t="shared" si="865"/>
        <v>15462.75375</v>
      </c>
      <c r="AF171" s="72">
        <f t="shared" si="893"/>
        <v>7731.3768749999999</v>
      </c>
      <c r="AG171" s="72"/>
      <c r="AH171" s="69">
        <f t="shared" si="826"/>
        <v>0</v>
      </c>
      <c r="AI171" s="72">
        <f t="shared" ref="AI171:AI176" si="909">AH171+AG171+AF171+AE171</f>
        <v>23194.130624999998</v>
      </c>
      <c r="AJ171" s="79"/>
      <c r="AK171" s="136">
        <f t="shared" si="867"/>
        <v>0</v>
      </c>
      <c r="AL171" s="79"/>
      <c r="AM171" s="136">
        <f t="shared" si="868"/>
        <v>0</v>
      </c>
      <c r="AN171" s="136"/>
      <c r="AO171" s="136">
        <f t="shared" si="830"/>
        <v>0</v>
      </c>
      <c r="AP171" s="79"/>
      <c r="AQ171" s="136">
        <f t="shared" si="870"/>
        <v>0</v>
      </c>
      <c r="AR171" s="79"/>
      <c r="AS171" s="136">
        <f t="shared" si="871"/>
        <v>0</v>
      </c>
      <c r="AT171" s="137">
        <f t="shared" si="833"/>
        <v>0</v>
      </c>
      <c r="AU171" s="136">
        <f t="shared" si="833"/>
        <v>0</v>
      </c>
      <c r="AV171" s="137">
        <f t="shared" si="834"/>
        <v>0</v>
      </c>
      <c r="AW171" s="136">
        <f t="shared" si="834"/>
        <v>0</v>
      </c>
      <c r="AX171" s="79"/>
      <c r="AY171" s="79"/>
      <c r="AZ171" s="79"/>
      <c r="BA171" s="79"/>
      <c r="BB171" s="136">
        <f>SUM(N171*AY171)*50%+(N171*AZ171)*60%+(N171*BA171)*60%</f>
        <v>0</v>
      </c>
      <c r="BC171" s="46"/>
      <c r="BD171" s="46"/>
      <c r="BE171" s="46"/>
      <c r="BF171" s="72">
        <f t="shared" si="873"/>
        <v>0</v>
      </c>
      <c r="BG171" s="72">
        <f t="shared" si="874"/>
        <v>3</v>
      </c>
      <c r="BH171" s="72">
        <f t="shared" si="890"/>
        <v>6958.2391874999994</v>
      </c>
      <c r="BI171" s="72"/>
      <c r="BJ171" s="72">
        <f t="shared" si="908"/>
        <v>0</v>
      </c>
      <c r="BK171" s="69">
        <f t="shared" si="895"/>
        <v>3</v>
      </c>
      <c r="BL171" s="69">
        <f>(AE171+AF171)*30%</f>
        <v>6958.2391874999994</v>
      </c>
      <c r="BM171" s="72"/>
      <c r="BN171" s="72"/>
      <c r="BO171" s="72">
        <f>V171+W171+X171</f>
        <v>3</v>
      </c>
      <c r="BP171" s="72">
        <f t="shared" si="853"/>
        <v>1327.3125</v>
      </c>
      <c r="BQ171" s="72">
        <f t="shared" si="891"/>
        <v>15243.790874999999</v>
      </c>
      <c r="BR171" s="72">
        <f t="shared" si="839"/>
        <v>16790.06625</v>
      </c>
      <c r="BS171" s="72">
        <f t="shared" si="875"/>
        <v>6958.2391874999994</v>
      </c>
      <c r="BT171" s="72">
        <f t="shared" si="876"/>
        <v>14689.616062499999</v>
      </c>
      <c r="BU171" s="72">
        <f t="shared" si="877"/>
        <v>38437.921499999997</v>
      </c>
      <c r="BV171" s="138">
        <f t="shared" si="878"/>
        <v>461255.05799999996</v>
      </c>
      <c r="BW171" s="139" t="s">
        <v>232</v>
      </c>
    </row>
    <row r="172" spans="1:76" s="55" customFormat="1" ht="14.25" customHeight="1" x14ac:dyDescent="0.3">
      <c r="A172" s="154">
        <v>12</v>
      </c>
      <c r="B172" s="1" t="s">
        <v>488</v>
      </c>
      <c r="C172" s="81" t="s">
        <v>443</v>
      </c>
      <c r="D172" s="46" t="s">
        <v>61</v>
      </c>
      <c r="E172" s="102" t="s">
        <v>154</v>
      </c>
      <c r="F172" s="81">
        <v>64</v>
      </c>
      <c r="G172" s="145" t="s">
        <v>344</v>
      </c>
      <c r="H172" s="145">
        <v>44646</v>
      </c>
      <c r="I172" s="81" t="s">
        <v>63</v>
      </c>
      <c r="J172" s="46" t="s">
        <v>253</v>
      </c>
      <c r="K172" s="46" t="s">
        <v>279</v>
      </c>
      <c r="L172" s="77">
        <v>19</v>
      </c>
      <c r="M172" s="46">
        <v>4.99</v>
      </c>
      <c r="N172" s="68">
        <v>17697</v>
      </c>
      <c r="O172" s="69">
        <f t="shared" si="892"/>
        <v>88308.03</v>
      </c>
      <c r="P172" s="46"/>
      <c r="Q172" s="46">
        <v>3</v>
      </c>
      <c r="R172" s="46"/>
      <c r="S172" s="46"/>
      <c r="T172" s="46"/>
      <c r="U172" s="46"/>
      <c r="V172" s="67">
        <f t="shared" ref="V172" si="910">SUM(P172+S172)</f>
        <v>0</v>
      </c>
      <c r="W172" s="67">
        <f t="shared" ref="W172" si="911">SUM(Q172+T172)</f>
        <v>3</v>
      </c>
      <c r="X172" s="67">
        <f t="shared" ref="X172" si="912">SUM(R172+U172)</f>
        <v>0</v>
      </c>
      <c r="Y172" s="69">
        <f t="shared" si="859"/>
        <v>0</v>
      </c>
      <c r="Z172" s="69">
        <f t="shared" si="860"/>
        <v>16557.755624999998</v>
      </c>
      <c r="AA172" s="69">
        <f t="shared" si="861"/>
        <v>0</v>
      </c>
      <c r="AB172" s="69">
        <f t="shared" si="862"/>
        <v>0</v>
      </c>
      <c r="AC172" s="69">
        <f t="shared" si="863"/>
        <v>0</v>
      </c>
      <c r="AD172" s="69">
        <f t="shared" si="864"/>
        <v>0</v>
      </c>
      <c r="AE172" s="69">
        <f t="shared" ref="AE172" si="913">SUM(Y172:AD172)</f>
        <v>16557.755624999998</v>
      </c>
      <c r="AF172" s="69">
        <f t="shared" si="893"/>
        <v>8278.877812499999</v>
      </c>
      <c r="AG172" s="69"/>
      <c r="AH172" s="69">
        <f t="shared" si="826"/>
        <v>0</v>
      </c>
      <c r="AI172" s="69">
        <f t="shared" si="909"/>
        <v>24836.633437499997</v>
      </c>
      <c r="AJ172" s="78"/>
      <c r="AK172" s="71">
        <f t="shared" si="867"/>
        <v>0</v>
      </c>
      <c r="AL172" s="78"/>
      <c r="AM172" s="71">
        <f t="shared" si="868"/>
        <v>0</v>
      </c>
      <c r="AN172" s="71">
        <f t="shared" ref="AN172" si="914">AJ172+AL172</f>
        <v>0</v>
      </c>
      <c r="AO172" s="71">
        <f t="shared" si="830"/>
        <v>0</v>
      </c>
      <c r="AP172" s="78"/>
      <c r="AQ172" s="71">
        <f t="shared" si="870"/>
        <v>0</v>
      </c>
      <c r="AR172" s="78"/>
      <c r="AS172" s="71">
        <f t="shared" si="871"/>
        <v>0</v>
      </c>
      <c r="AT172" s="70">
        <f t="shared" si="833"/>
        <v>0</v>
      </c>
      <c r="AU172" s="71">
        <f t="shared" si="833"/>
        <v>0</v>
      </c>
      <c r="AV172" s="70">
        <f t="shared" si="834"/>
        <v>0</v>
      </c>
      <c r="AW172" s="71">
        <f t="shared" si="834"/>
        <v>0</v>
      </c>
      <c r="AX172" s="79"/>
      <c r="AY172" s="79"/>
      <c r="AZ172" s="79"/>
      <c r="BA172" s="79"/>
      <c r="BB172" s="71">
        <f>SUM(N172*AY172)*50%+(N172*AZ172)*60%+(N172*BA172)*60%</f>
        <v>0</v>
      </c>
      <c r="BC172" s="46"/>
      <c r="BD172" s="46"/>
      <c r="BE172" s="46"/>
      <c r="BF172" s="69">
        <f t="shared" si="873"/>
        <v>0</v>
      </c>
      <c r="BG172" s="69">
        <f t="shared" si="874"/>
        <v>3</v>
      </c>
      <c r="BH172" s="69">
        <f t="shared" si="890"/>
        <v>7450.9900312499985</v>
      </c>
      <c r="BI172" s="72"/>
      <c r="BJ172" s="72">
        <f t="shared" si="908"/>
        <v>0</v>
      </c>
      <c r="BK172" s="69"/>
      <c r="BL172" s="69"/>
      <c r="BM172" s="69"/>
      <c r="BN172" s="69"/>
      <c r="BO172" s="72">
        <v>3</v>
      </c>
      <c r="BP172" s="72">
        <f t="shared" si="853"/>
        <v>1327.3125</v>
      </c>
      <c r="BQ172" s="69">
        <f t="shared" si="891"/>
        <v>8778.3025312499994</v>
      </c>
      <c r="BR172" s="69">
        <f t="shared" si="839"/>
        <v>17885.068124999998</v>
      </c>
      <c r="BS172" s="69">
        <f t="shared" si="875"/>
        <v>7450.9900312499985</v>
      </c>
      <c r="BT172" s="69">
        <f t="shared" si="876"/>
        <v>8278.877812499999</v>
      </c>
      <c r="BU172" s="69">
        <f t="shared" si="877"/>
        <v>33614.935968749996</v>
      </c>
      <c r="BV172" s="73">
        <f t="shared" si="878"/>
        <v>403379.23162499996</v>
      </c>
      <c r="BW172" s="54"/>
    </row>
    <row r="173" spans="1:76" s="55" customFormat="1" ht="14.25" customHeight="1" x14ac:dyDescent="0.3">
      <c r="A173" s="83">
        <v>13</v>
      </c>
      <c r="B173" s="81" t="s">
        <v>133</v>
      </c>
      <c r="C173" s="81" t="s">
        <v>469</v>
      </c>
      <c r="D173" s="46" t="s">
        <v>61</v>
      </c>
      <c r="E173" s="102" t="s">
        <v>154</v>
      </c>
      <c r="F173" s="81">
        <v>64</v>
      </c>
      <c r="G173" s="145" t="s">
        <v>344</v>
      </c>
      <c r="H173" s="145">
        <v>44646</v>
      </c>
      <c r="I173" s="81" t="s">
        <v>63</v>
      </c>
      <c r="J173" s="46" t="s">
        <v>253</v>
      </c>
      <c r="K173" s="46" t="s">
        <v>279</v>
      </c>
      <c r="L173" s="77">
        <v>19</v>
      </c>
      <c r="M173" s="46">
        <v>4.99</v>
      </c>
      <c r="N173" s="68">
        <v>17697</v>
      </c>
      <c r="O173" s="69">
        <f t="shared" ref="O173" si="915">N173*M173</f>
        <v>88308.03</v>
      </c>
      <c r="P173" s="46"/>
      <c r="Q173" s="46">
        <v>2</v>
      </c>
      <c r="R173" s="46"/>
      <c r="S173" s="46"/>
      <c r="T173" s="46"/>
      <c r="U173" s="46"/>
      <c r="V173" s="67">
        <f t="shared" ref="V173" si="916">SUM(P173+S173)</f>
        <v>0</v>
      </c>
      <c r="W173" s="67">
        <f t="shared" ref="W173" si="917">SUM(Q173+T173)</f>
        <v>2</v>
      </c>
      <c r="X173" s="67">
        <f t="shared" ref="X173" si="918">SUM(R173+U173)</f>
        <v>0</v>
      </c>
      <c r="Y173" s="69">
        <f t="shared" si="859"/>
        <v>0</v>
      </c>
      <c r="Z173" s="69">
        <f t="shared" si="860"/>
        <v>11038.50375</v>
      </c>
      <c r="AA173" s="69">
        <f t="shared" si="861"/>
        <v>0</v>
      </c>
      <c r="AB173" s="69">
        <f t="shared" si="862"/>
        <v>0</v>
      </c>
      <c r="AC173" s="69">
        <f t="shared" si="863"/>
        <v>0</v>
      </c>
      <c r="AD173" s="69">
        <f t="shared" si="864"/>
        <v>0</v>
      </c>
      <c r="AE173" s="69">
        <f t="shared" ref="AE173" si="919">SUM(Y173:AD173)</f>
        <v>11038.50375</v>
      </c>
      <c r="AF173" s="69">
        <f t="shared" ref="AF173" si="920">AE173*50%</f>
        <v>5519.2518749999999</v>
      </c>
      <c r="AG173" s="69"/>
      <c r="AH173" s="69">
        <f t="shared" si="826"/>
        <v>0</v>
      </c>
      <c r="AI173" s="69">
        <f t="shared" ref="AI173" si="921">AH173+AG173+AF173+AE173</f>
        <v>16557.755624999998</v>
      </c>
      <c r="AJ173" s="78"/>
      <c r="AK173" s="71">
        <f t="shared" si="867"/>
        <v>0</v>
      </c>
      <c r="AL173" s="78"/>
      <c r="AM173" s="71">
        <f t="shared" si="868"/>
        <v>0</v>
      </c>
      <c r="AN173" s="71">
        <f t="shared" ref="AN173" si="922">AJ173+AL173</f>
        <v>0</v>
      </c>
      <c r="AO173" s="71">
        <f t="shared" ref="AO173" si="923">AK173+AM173</f>
        <v>0</v>
      </c>
      <c r="AP173" s="78"/>
      <c r="AQ173" s="71">
        <f t="shared" si="870"/>
        <v>0</v>
      </c>
      <c r="AR173" s="78"/>
      <c r="AS173" s="71">
        <f t="shared" si="871"/>
        <v>0</v>
      </c>
      <c r="AT173" s="70">
        <f t="shared" ref="AT173" si="924">AP173+AR173</f>
        <v>0</v>
      </c>
      <c r="AU173" s="71">
        <f t="shared" ref="AU173" si="925">AQ173+AS173</f>
        <v>0</v>
      </c>
      <c r="AV173" s="70">
        <f t="shared" ref="AV173" si="926">AN173+AT173</f>
        <v>0</v>
      </c>
      <c r="AW173" s="71">
        <f t="shared" ref="AW173" si="927">AO173+AU173</f>
        <v>0</v>
      </c>
      <c r="AX173" s="79"/>
      <c r="AY173" s="79"/>
      <c r="AZ173" s="79"/>
      <c r="BA173" s="79"/>
      <c r="BB173" s="71">
        <f>SUM(N173*AY173)*50%+(N173*AZ173)*60%+(N173*BA173)*60%</f>
        <v>0</v>
      </c>
      <c r="BC173" s="46"/>
      <c r="BD173" s="46"/>
      <c r="BE173" s="46"/>
      <c r="BF173" s="69">
        <f t="shared" si="873"/>
        <v>0</v>
      </c>
      <c r="BG173" s="69">
        <f t="shared" ref="BG173" si="928">V173+W173+X173</f>
        <v>2</v>
      </c>
      <c r="BH173" s="69">
        <f t="shared" ref="BH173" si="929">(AE173+AF173)*30%</f>
        <v>4967.326687499999</v>
      </c>
      <c r="BI173" s="72"/>
      <c r="BJ173" s="72">
        <f t="shared" si="908"/>
        <v>0</v>
      </c>
      <c r="BK173" s="69"/>
      <c r="BL173" s="69"/>
      <c r="BM173" s="69"/>
      <c r="BN173" s="69"/>
      <c r="BO173" s="72">
        <v>2</v>
      </c>
      <c r="BP173" s="72">
        <f t="shared" si="853"/>
        <v>884.875</v>
      </c>
      <c r="BQ173" s="69">
        <f t="shared" ref="BQ173" si="930">AW173+BB173+BF173+BH173+BJ173+BL173+BP173</f>
        <v>5852.201687499999</v>
      </c>
      <c r="BR173" s="69">
        <f t="shared" ref="BR173" si="931">AE173+AG173+AH173+BF173+BP173</f>
        <v>11923.37875</v>
      </c>
      <c r="BS173" s="69">
        <f t="shared" ref="BS173" si="932">AW173+BB173+BH173+BJ173</f>
        <v>4967.326687499999</v>
      </c>
      <c r="BT173" s="69">
        <f t="shared" ref="BT173" si="933">AF173+BL173</f>
        <v>5519.2518749999999</v>
      </c>
      <c r="BU173" s="69">
        <f t="shared" ref="BU173" si="934">SUM(AI173+BQ173)</f>
        <v>22409.957312499995</v>
      </c>
      <c r="BV173" s="73">
        <f t="shared" ref="BV173" si="935">BU173*12</f>
        <v>268919.48774999997</v>
      </c>
      <c r="BW173" s="54"/>
    </row>
    <row r="174" spans="1:76" s="55" customFormat="1" ht="14.25" customHeight="1" x14ac:dyDescent="0.3">
      <c r="A174" s="154">
        <v>14</v>
      </c>
      <c r="B174" s="81" t="s">
        <v>114</v>
      </c>
      <c r="C174" s="81" t="s">
        <v>442</v>
      </c>
      <c r="D174" s="46" t="s">
        <v>108</v>
      </c>
      <c r="E174" s="82" t="s">
        <v>115</v>
      </c>
      <c r="F174" s="75">
        <v>30</v>
      </c>
      <c r="G174" s="76">
        <v>41445</v>
      </c>
      <c r="H174" s="103">
        <v>43271</v>
      </c>
      <c r="I174" s="75" t="s">
        <v>170</v>
      </c>
      <c r="J174" s="46" t="s">
        <v>58</v>
      </c>
      <c r="K174" s="46" t="s">
        <v>116</v>
      </c>
      <c r="L174" s="77">
        <v>41</v>
      </c>
      <c r="M174" s="46">
        <v>4.5199999999999996</v>
      </c>
      <c r="N174" s="68">
        <v>17697</v>
      </c>
      <c r="O174" s="69">
        <f t="shared" si="892"/>
        <v>79990.439999999988</v>
      </c>
      <c r="P174" s="46"/>
      <c r="Q174" s="46">
        <v>2</v>
      </c>
      <c r="R174" s="46"/>
      <c r="S174" s="46"/>
      <c r="T174" s="46"/>
      <c r="U174" s="46"/>
      <c r="V174" s="67">
        <f t="shared" si="855"/>
        <v>0</v>
      </c>
      <c r="W174" s="67">
        <f t="shared" si="818"/>
        <v>2</v>
      </c>
      <c r="X174" s="67">
        <f t="shared" si="818"/>
        <v>0</v>
      </c>
      <c r="Y174" s="69">
        <f t="shared" si="859"/>
        <v>0</v>
      </c>
      <c r="Z174" s="69">
        <f t="shared" si="860"/>
        <v>9998.8049999999985</v>
      </c>
      <c r="AA174" s="69">
        <f t="shared" si="861"/>
        <v>0</v>
      </c>
      <c r="AB174" s="69">
        <f t="shared" si="862"/>
        <v>0</v>
      </c>
      <c r="AC174" s="69">
        <f t="shared" si="863"/>
        <v>0</v>
      </c>
      <c r="AD174" s="69">
        <f t="shared" si="864"/>
        <v>0</v>
      </c>
      <c r="AE174" s="69">
        <f t="shared" ref="AE174" si="936">SUM(Y174:AD174)</f>
        <v>9998.8049999999985</v>
      </c>
      <c r="AF174" s="69">
        <f t="shared" si="893"/>
        <v>4999.4024999999992</v>
      </c>
      <c r="AG174" s="69">
        <f t="shared" ref="AG174" si="937">(AE174+AF174)*10%</f>
        <v>1499.8207499999999</v>
      </c>
      <c r="AH174" s="69">
        <f t="shared" si="826"/>
        <v>0</v>
      </c>
      <c r="AI174" s="69">
        <f t="shared" si="909"/>
        <v>16498.028249999996</v>
      </c>
      <c r="AJ174" s="78"/>
      <c r="AK174" s="71">
        <f t="shared" si="867"/>
        <v>0</v>
      </c>
      <c r="AL174" s="78"/>
      <c r="AM174" s="71">
        <f t="shared" si="868"/>
        <v>0</v>
      </c>
      <c r="AN174" s="71">
        <f t="shared" ref="AN174" si="938">AJ174+AL174</f>
        <v>0</v>
      </c>
      <c r="AO174" s="71">
        <f t="shared" si="830"/>
        <v>0</v>
      </c>
      <c r="AP174" s="78"/>
      <c r="AQ174" s="71">
        <f t="shared" si="870"/>
        <v>0</v>
      </c>
      <c r="AR174" s="78"/>
      <c r="AS174" s="71">
        <f t="shared" si="871"/>
        <v>0</v>
      </c>
      <c r="AT174" s="70">
        <f t="shared" si="833"/>
        <v>0</v>
      </c>
      <c r="AU174" s="71">
        <f t="shared" si="833"/>
        <v>0</v>
      </c>
      <c r="AV174" s="70">
        <f t="shared" si="834"/>
        <v>0</v>
      </c>
      <c r="AW174" s="71">
        <f t="shared" si="834"/>
        <v>0</v>
      </c>
      <c r="AX174" s="79"/>
      <c r="AY174" s="80"/>
      <c r="AZ174" s="80"/>
      <c r="BA174" s="80"/>
      <c r="BB174" s="71"/>
      <c r="BC174" s="46"/>
      <c r="BD174" s="46"/>
      <c r="BE174" s="46"/>
      <c r="BF174" s="69">
        <f t="shared" si="873"/>
        <v>0</v>
      </c>
      <c r="BG174" s="69">
        <f t="shared" si="874"/>
        <v>2</v>
      </c>
      <c r="BH174" s="69">
        <f t="shared" si="890"/>
        <v>4499.4622499999987</v>
      </c>
      <c r="BI174" s="72"/>
      <c r="BJ174" s="72">
        <f t="shared" si="908"/>
        <v>0</v>
      </c>
      <c r="BK174" s="69"/>
      <c r="BL174" s="69"/>
      <c r="BM174" s="69"/>
      <c r="BN174" s="69"/>
      <c r="BO174" s="72">
        <v>2</v>
      </c>
      <c r="BP174" s="72">
        <f t="shared" si="853"/>
        <v>884.875</v>
      </c>
      <c r="BQ174" s="69">
        <f t="shared" si="891"/>
        <v>5384.3372499999987</v>
      </c>
      <c r="BR174" s="69">
        <f t="shared" si="839"/>
        <v>12383.500749999999</v>
      </c>
      <c r="BS174" s="69">
        <f t="shared" si="875"/>
        <v>4499.4622499999987</v>
      </c>
      <c r="BT174" s="69">
        <f t="shared" si="876"/>
        <v>4999.4024999999992</v>
      </c>
      <c r="BU174" s="69">
        <f t="shared" si="877"/>
        <v>21882.365499999993</v>
      </c>
      <c r="BV174" s="73">
        <f t="shared" si="878"/>
        <v>262588.38599999994</v>
      </c>
      <c r="BW174" s="54"/>
    </row>
    <row r="175" spans="1:76" s="55" customFormat="1" ht="14.25" customHeight="1" x14ac:dyDescent="0.3">
      <c r="A175" s="83">
        <v>15</v>
      </c>
      <c r="B175" s="192" t="s">
        <v>489</v>
      </c>
      <c r="C175" s="81" t="s">
        <v>80</v>
      </c>
      <c r="D175" s="46" t="s">
        <v>61</v>
      </c>
      <c r="E175" s="82" t="s">
        <v>81</v>
      </c>
      <c r="F175" s="135">
        <v>68</v>
      </c>
      <c r="G175" s="103">
        <v>42895</v>
      </c>
      <c r="H175" s="103">
        <v>44721</v>
      </c>
      <c r="I175" s="135" t="s">
        <v>171</v>
      </c>
      <c r="J175" s="46" t="s">
        <v>71</v>
      </c>
      <c r="K175" s="46" t="s">
        <v>72</v>
      </c>
      <c r="L175" s="77">
        <v>30.1</v>
      </c>
      <c r="M175" s="46">
        <v>5.2</v>
      </c>
      <c r="N175" s="68">
        <v>17697</v>
      </c>
      <c r="O175" s="69">
        <f t="shared" si="892"/>
        <v>92024.400000000009</v>
      </c>
      <c r="P175" s="46"/>
      <c r="Q175" s="46">
        <v>2</v>
      </c>
      <c r="R175" s="46"/>
      <c r="S175" s="46"/>
      <c r="T175" s="46"/>
      <c r="U175" s="46"/>
      <c r="V175" s="67">
        <f t="shared" ref="V175" si="939">SUM(P175+S175)</f>
        <v>0</v>
      </c>
      <c r="W175" s="67">
        <f t="shared" ref="W175" si="940">SUM(Q175+T175)</f>
        <v>2</v>
      </c>
      <c r="X175" s="67">
        <f t="shared" ref="X175" si="941">SUM(R175+U175)</f>
        <v>0</v>
      </c>
      <c r="Y175" s="69">
        <f t="shared" si="859"/>
        <v>0</v>
      </c>
      <c r="Z175" s="69">
        <f t="shared" si="860"/>
        <v>11503.050000000001</v>
      </c>
      <c r="AA175" s="69">
        <f t="shared" si="861"/>
        <v>0</v>
      </c>
      <c r="AB175" s="69">
        <f t="shared" si="862"/>
        <v>0</v>
      </c>
      <c r="AC175" s="69">
        <f t="shared" si="863"/>
        <v>0</v>
      </c>
      <c r="AD175" s="69">
        <f t="shared" si="864"/>
        <v>0</v>
      </c>
      <c r="AE175" s="69">
        <f t="shared" ref="AE175" si="942">SUM(Y175:AD175)</f>
        <v>11503.050000000001</v>
      </c>
      <c r="AF175" s="69">
        <f t="shared" si="893"/>
        <v>5751.5250000000005</v>
      </c>
      <c r="AG175" s="69"/>
      <c r="AH175" s="69">
        <f t="shared" si="826"/>
        <v>0</v>
      </c>
      <c r="AI175" s="69">
        <f t="shared" si="909"/>
        <v>17254.575000000001</v>
      </c>
      <c r="AJ175" s="78"/>
      <c r="AK175" s="71">
        <f t="shared" si="867"/>
        <v>0</v>
      </c>
      <c r="AL175" s="78"/>
      <c r="AM175" s="71">
        <f t="shared" si="868"/>
        <v>0</v>
      </c>
      <c r="AN175" s="71">
        <f t="shared" ref="AN175" si="943">AJ175+AL175</f>
        <v>0</v>
      </c>
      <c r="AO175" s="71">
        <f t="shared" si="830"/>
        <v>0</v>
      </c>
      <c r="AP175" s="78"/>
      <c r="AQ175" s="71">
        <f t="shared" si="870"/>
        <v>0</v>
      </c>
      <c r="AR175" s="78"/>
      <c r="AS175" s="71">
        <f t="shared" si="871"/>
        <v>0</v>
      </c>
      <c r="AT175" s="70">
        <f t="shared" si="833"/>
        <v>0</v>
      </c>
      <c r="AU175" s="71">
        <f t="shared" si="833"/>
        <v>0</v>
      </c>
      <c r="AV175" s="70">
        <f t="shared" si="834"/>
        <v>0</v>
      </c>
      <c r="AW175" s="71">
        <f t="shared" si="834"/>
        <v>0</v>
      </c>
      <c r="AX175" s="79"/>
      <c r="AY175" s="80"/>
      <c r="AZ175" s="80"/>
      <c r="BA175" s="80"/>
      <c r="BB175" s="71"/>
      <c r="BC175" s="46"/>
      <c r="BD175" s="46"/>
      <c r="BE175" s="46"/>
      <c r="BF175" s="69">
        <f t="shared" si="873"/>
        <v>0</v>
      </c>
      <c r="BG175" s="69">
        <f t="shared" si="874"/>
        <v>2</v>
      </c>
      <c r="BH175" s="69">
        <f t="shared" si="890"/>
        <v>5176.3725000000004</v>
      </c>
      <c r="BI175" s="72"/>
      <c r="BJ175" s="72">
        <f t="shared" si="908"/>
        <v>0</v>
      </c>
      <c r="BK175" s="69"/>
      <c r="BL175" s="69"/>
      <c r="BM175" s="69"/>
      <c r="BN175" s="69"/>
      <c r="BO175" s="72">
        <v>2</v>
      </c>
      <c r="BP175" s="72">
        <f t="shared" si="853"/>
        <v>884.875</v>
      </c>
      <c r="BQ175" s="69">
        <f t="shared" si="891"/>
        <v>6061.2475000000004</v>
      </c>
      <c r="BR175" s="69">
        <f t="shared" si="839"/>
        <v>12387.925000000001</v>
      </c>
      <c r="BS175" s="69">
        <f t="shared" si="875"/>
        <v>5176.3725000000004</v>
      </c>
      <c r="BT175" s="69">
        <f t="shared" si="876"/>
        <v>5751.5250000000005</v>
      </c>
      <c r="BU175" s="69">
        <f t="shared" si="877"/>
        <v>23315.822500000002</v>
      </c>
      <c r="BV175" s="73">
        <f t="shared" si="878"/>
        <v>279789.87</v>
      </c>
      <c r="BW175" s="54" t="s">
        <v>271</v>
      </c>
    </row>
    <row r="176" spans="1:76" s="139" customFormat="1" ht="14.25" customHeight="1" x14ac:dyDescent="0.3">
      <c r="A176" s="154">
        <v>16</v>
      </c>
      <c r="B176" s="81" t="s">
        <v>230</v>
      </c>
      <c r="C176" s="81" t="s">
        <v>398</v>
      </c>
      <c r="D176" s="46" t="s">
        <v>61</v>
      </c>
      <c r="E176" s="102" t="s">
        <v>256</v>
      </c>
      <c r="F176" s="135"/>
      <c r="G176" s="103"/>
      <c r="H176" s="103"/>
      <c r="I176" s="135"/>
      <c r="J176" s="46" t="s">
        <v>65</v>
      </c>
      <c r="K176" s="46" t="s">
        <v>62</v>
      </c>
      <c r="L176" s="77">
        <v>3.04</v>
      </c>
      <c r="M176" s="46">
        <v>4.2300000000000004</v>
      </c>
      <c r="N176" s="102">
        <v>17697</v>
      </c>
      <c r="O176" s="72">
        <f t="shared" si="892"/>
        <v>74858.310000000012</v>
      </c>
      <c r="P176" s="46"/>
      <c r="Q176" s="46">
        <v>4</v>
      </c>
      <c r="R176" s="46"/>
      <c r="S176" s="46"/>
      <c r="T176" s="46"/>
      <c r="U176" s="46"/>
      <c r="V176" s="46">
        <f t="shared" si="855"/>
        <v>0</v>
      </c>
      <c r="W176" s="46">
        <f t="shared" si="818"/>
        <v>4</v>
      </c>
      <c r="X176" s="46">
        <f t="shared" si="818"/>
        <v>0</v>
      </c>
      <c r="Y176" s="72">
        <f t="shared" si="859"/>
        <v>0</v>
      </c>
      <c r="Z176" s="72">
        <f t="shared" si="860"/>
        <v>18714.577500000003</v>
      </c>
      <c r="AA176" s="72">
        <f t="shared" si="861"/>
        <v>0</v>
      </c>
      <c r="AB176" s="72">
        <f t="shared" si="862"/>
        <v>0</v>
      </c>
      <c r="AC176" s="72">
        <f t="shared" si="863"/>
        <v>0</v>
      </c>
      <c r="AD176" s="72">
        <f t="shared" si="864"/>
        <v>0</v>
      </c>
      <c r="AE176" s="72">
        <f t="shared" si="865"/>
        <v>18714.577500000003</v>
      </c>
      <c r="AF176" s="72">
        <f t="shared" si="893"/>
        <v>9357.2887500000015</v>
      </c>
      <c r="AG176" s="72">
        <f t="shared" si="896"/>
        <v>2807.1866250000007</v>
      </c>
      <c r="AH176" s="69">
        <f t="shared" si="826"/>
        <v>0</v>
      </c>
      <c r="AI176" s="72">
        <f t="shared" si="909"/>
        <v>30879.052875000005</v>
      </c>
      <c r="AJ176" s="79"/>
      <c r="AK176" s="136">
        <f t="shared" si="867"/>
        <v>0</v>
      </c>
      <c r="AL176" s="78"/>
      <c r="AM176" s="136">
        <f t="shared" si="868"/>
        <v>0</v>
      </c>
      <c r="AN176" s="136"/>
      <c r="AO176" s="136">
        <f t="shared" si="830"/>
        <v>0</v>
      </c>
      <c r="AP176" s="78"/>
      <c r="AQ176" s="136">
        <f t="shared" si="870"/>
        <v>0</v>
      </c>
      <c r="AR176" s="78"/>
      <c r="AS176" s="136">
        <f t="shared" si="871"/>
        <v>0</v>
      </c>
      <c r="AT176" s="137">
        <f t="shared" si="833"/>
        <v>0</v>
      </c>
      <c r="AU176" s="136">
        <f t="shared" si="833"/>
        <v>0</v>
      </c>
      <c r="AV176" s="137">
        <f t="shared" si="834"/>
        <v>0</v>
      </c>
      <c r="AW176" s="136">
        <f t="shared" si="834"/>
        <v>0</v>
      </c>
      <c r="AX176" s="79"/>
      <c r="AY176" s="80"/>
      <c r="AZ176" s="80"/>
      <c r="BA176" s="80"/>
      <c r="BB176" s="136">
        <f>SUM(N176*AY176)*50%+(N176*AZ176)*60%+(N176*BA176)*60%</f>
        <v>0</v>
      </c>
      <c r="BC176" s="46"/>
      <c r="BD176" s="46"/>
      <c r="BE176" s="46"/>
      <c r="BF176" s="72">
        <f t="shared" si="873"/>
        <v>0</v>
      </c>
      <c r="BG176" s="72">
        <f t="shared" si="874"/>
        <v>4</v>
      </c>
      <c r="BH176" s="72">
        <f t="shared" si="890"/>
        <v>8421.5598750000008</v>
      </c>
      <c r="BI176" s="72"/>
      <c r="BJ176" s="72">
        <f t="shared" si="908"/>
        <v>0</v>
      </c>
      <c r="BK176" s="69"/>
      <c r="BL176" s="69"/>
      <c r="BM176" s="72"/>
      <c r="BN176" s="72"/>
      <c r="BO176" s="72">
        <v>4</v>
      </c>
      <c r="BP176" s="72">
        <f t="shared" si="853"/>
        <v>1769.75</v>
      </c>
      <c r="BQ176" s="72">
        <f t="shared" si="891"/>
        <v>10191.309875000001</v>
      </c>
      <c r="BR176" s="72">
        <f t="shared" ref="BR176" si="944">AE176+AG176+AH176+BF176+BP176</f>
        <v>23291.514125000005</v>
      </c>
      <c r="BS176" s="72">
        <f t="shared" si="875"/>
        <v>8421.5598750000008</v>
      </c>
      <c r="BT176" s="72">
        <f t="shared" si="876"/>
        <v>9357.2887500000015</v>
      </c>
      <c r="BU176" s="72">
        <f t="shared" si="877"/>
        <v>41070.362750000008</v>
      </c>
      <c r="BV176" s="138">
        <f t="shared" si="878"/>
        <v>492844.35300000012</v>
      </c>
    </row>
    <row r="177" spans="1:76" s="139" customFormat="1" ht="14.25" customHeight="1" x14ac:dyDescent="0.3">
      <c r="A177" s="83">
        <v>17</v>
      </c>
      <c r="B177" s="126" t="s">
        <v>478</v>
      </c>
      <c r="C177" s="81" t="s">
        <v>398</v>
      </c>
      <c r="D177" s="127" t="s">
        <v>108</v>
      </c>
      <c r="E177" s="132" t="s">
        <v>126</v>
      </c>
      <c r="F177" s="135"/>
      <c r="G177" s="134"/>
      <c r="H177" s="134"/>
      <c r="I177" s="135" t="s">
        <v>170</v>
      </c>
      <c r="J177" s="46" t="s">
        <v>65</v>
      </c>
      <c r="K177" s="46" t="s">
        <v>83</v>
      </c>
      <c r="L177" s="77">
        <v>0</v>
      </c>
      <c r="M177" s="46">
        <v>3.32</v>
      </c>
      <c r="N177" s="102">
        <v>17698</v>
      </c>
      <c r="O177" s="72">
        <f>N177*M177</f>
        <v>58757.36</v>
      </c>
      <c r="P177" s="46">
        <v>2</v>
      </c>
      <c r="Q177" s="46"/>
      <c r="R177" s="46"/>
      <c r="S177" s="46"/>
      <c r="T177" s="46"/>
      <c r="U177" s="46"/>
      <c r="V177" s="46">
        <f t="shared" ref="V177" si="945">SUM(P177+S177)</f>
        <v>2</v>
      </c>
      <c r="W177" s="46">
        <f t="shared" ref="W177" si="946">SUM(Q177+T177)</f>
        <v>0</v>
      </c>
      <c r="X177" s="46">
        <f t="shared" ref="X177" si="947">SUM(R177+U177)</f>
        <v>0</v>
      </c>
      <c r="Y177" s="72">
        <f t="shared" si="859"/>
        <v>7344.67</v>
      </c>
      <c r="Z177" s="72">
        <f t="shared" si="860"/>
        <v>0</v>
      </c>
      <c r="AA177" s="72">
        <f t="shared" si="861"/>
        <v>0</v>
      </c>
      <c r="AB177" s="72">
        <f t="shared" si="862"/>
        <v>0</v>
      </c>
      <c r="AC177" s="72">
        <f t="shared" si="863"/>
        <v>0</v>
      </c>
      <c r="AD177" s="72">
        <f t="shared" si="864"/>
        <v>0</v>
      </c>
      <c r="AE177" s="72">
        <f>SUM(Y177:AD177)</f>
        <v>7344.67</v>
      </c>
      <c r="AF177" s="72">
        <f t="shared" ref="AF177" si="948">AE177*50%</f>
        <v>3672.335</v>
      </c>
      <c r="AG177" s="72"/>
      <c r="AH177" s="69">
        <f t="shared" si="826"/>
        <v>0</v>
      </c>
      <c r="AI177" s="72">
        <f>AH177+AG177+AF177+AE177</f>
        <v>11017.005000000001</v>
      </c>
      <c r="AJ177" s="78"/>
      <c r="AK177" s="136">
        <f t="shared" si="867"/>
        <v>0</v>
      </c>
      <c r="AL177" s="78"/>
      <c r="AM177" s="136">
        <f t="shared" si="868"/>
        <v>0</v>
      </c>
      <c r="AN177" s="136">
        <f t="shared" ref="AN177" si="949">AJ177+AL177</f>
        <v>0</v>
      </c>
      <c r="AO177" s="136">
        <f t="shared" ref="AO177" si="950">AK177+AM177</f>
        <v>0</v>
      </c>
      <c r="AP177" s="78"/>
      <c r="AQ177" s="136">
        <f t="shared" si="870"/>
        <v>0</v>
      </c>
      <c r="AR177" s="78"/>
      <c r="AS177" s="136">
        <f t="shared" si="871"/>
        <v>0</v>
      </c>
      <c r="AT177" s="137">
        <f t="shared" ref="AT177" si="951">AP177+AR177</f>
        <v>0</v>
      </c>
      <c r="AU177" s="136">
        <f t="shared" ref="AU177" si="952">AQ177+AS177</f>
        <v>0</v>
      </c>
      <c r="AV177" s="137">
        <f t="shared" ref="AV177" si="953">AN177+AT177</f>
        <v>0</v>
      </c>
      <c r="AW177" s="136">
        <f t="shared" ref="AW177" si="954">AO177+AU177</f>
        <v>0</v>
      </c>
      <c r="AX177" s="79"/>
      <c r="AY177" s="80"/>
      <c r="AZ177" s="79"/>
      <c r="BA177" s="80"/>
      <c r="BB177" s="136">
        <f>SUM(N177*AY177)*50%+(N177*AZ177)*60%+(N177*BA177)*60%</f>
        <v>0</v>
      </c>
      <c r="BC177" s="46"/>
      <c r="BD177" s="46"/>
      <c r="BE177" s="46"/>
      <c r="BF177" s="72">
        <f t="shared" si="873"/>
        <v>0</v>
      </c>
      <c r="BG177" s="72">
        <f t="shared" ref="BG177" si="955">V177+W177+X177</f>
        <v>2</v>
      </c>
      <c r="BH177" s="72">
        <f t="shared" si="890"/>
        <v>3305.1015000000002</v>
      </c>
      <c r="BI177" s="72"/>
      <c r="BJ177" s="72">
        <f t="shared" si="908"/>
        <v>0</v>
      </c>
      <c r="BK177" s="72"/>
      <c r="BL177" s="72"/>
      <c r="BM177" s="72"/>
      <c r="BN177" s="72"/>
      <c r="BO177" s="72">
        <v>2</v>
      </c>
      <c r="BP177" s="72">
        <f>7079/16*BO177</f>
        <v>884.875</v>
      </c>
      <c r="BQ177" s="72">
        <f t="shared" ref="BQ177" si="956">AW177+BB177+BF177+BH177+BJ177+BL177+BP177</f>
        <v>4189.9765000000007</v>
      </c>
      <c r="BR177" s="72">
        <f t="shared" ref="BR177" si="957">AE177+AG177+AH177+BF177+BP177</f>
        <v>8229.5450000000001</v>
      </c>
      <c r="BS177" s="72">
        <f>AW177+BB177+BH177+BJ177</f>
        <v>3305.1015000000002</v>
      </c>
      <c r="BT177" s="72">
        <f t="shared" ref="BT177" si="958">AF177+BL177</f>
        <v>3672.335</v>
      </c>
      <c r="BU177" s="72">
        <f t="shared" ref="BU177" si="959">SUM(AI177+BQ177)</f>
        <v>15206.981500000002</v>
      </c>
      <c r="BV177" s="138">
        <f>BU177*12</f>
        <v>182483.77800000002</v>
      </c>
    </row>
    <row r="178" spans="1:76" s="55" customFormat="1" ht="14.25" customHeight="1" x14ac:dyDescent="0.3">
      <c r="A178" s="83"/>
      <c r="B178" s="86" t="s">
        <v>131</v>
      </c>
      <c r="C178" s="81"/>
      <c r="D178" s="46"/>
      <c r="E178" s="82"/>
      <c r="F178" s="133"/>
      <c r="G178" s="134"/>
      <c r="H178" s="134"/>
      <c r="I178" s="133"/>
      <c r="J178" s="46"/>
      <c r="K178" s="46"/>
      <c r="L178" s="77"/>
      <c r="M178" s="150"/>
      <c r="N178" s="102"/>
      <c r="O178" s="94">
        <f>SUM(O179:O228)</f>
        <v>4296831.5999999987</v>
      </c>
      <c r="P178" s="94">
        <f>SUM(P179:P228)</f>
        <v>0</v>
      </c>
      <c r="Q178" s="94">
        <f>SUM(Q179:Q228)</f>
        <v>0</v>
      </c>
      <c r="R178" s="94">
        <f>SUM(R179:R228)</f>
        <v>0</v>
      </c>
      <c r="S178" s="94">
        <f>SUM(S179:S228)</f>
        <v>18</v>
      </c>
      <c r="T178" s="94">
        <f>SUM(T179:T229)</f>
        <v>58</v>
      </c>
      <c r="U178" s="94">
        <f t="shared" ref="U178:BM178" si="960">SUM(U179:U228)</f>
        <v>0</v>
      </c>
      <c r="V178" s="94">
        <f t="shared" si="960"/>
        <v>18</v>
      </c>
      <c r="W178" s="94">
        <f t="shared" si="960"/>
        <v>52</v>
      </c>
      <c r="X178" s="94">
        <f t="shared" si="960"/>
        <v>0</v>
      </c>
      <c r="Y178" s="94">
        <f t="shared" si="960"/>
        <v>0</v>
      </c>
      <c r="Z178" s="94">
        <f t="shared" si="960"/>
        <v>0</v>
      </c>
      <c r="AA178" s="94">
        <f t="shared" si="960"/>
        <v>0</v>
      </c>
      <c r="AB178" s="94">
        <f t="shared" si="960"/>
        <v>96437.58937500001</v>
      </c>
      <c r="AC178" s="94">
        <f t="shared" si="960"/>
        <v>269812.88624999992</v>
      </c>
      <c r="AD178" s="94">
        <f t="shared" si="960"/>
        <v>0</v>
      </c>
      <c r="AE178" s="94">
        <f t="shared" si="960"/>
        <v>366250.47562500002</v>
      </c>
      <c r="AF178" s="94">
        <f t="shared" si="960"/>
        <v>183125.23781250001</v>
      </c>
      <c r="AG178" s="94">
        <f t="shared" si="960"/>
        <v>50887.7235</v>
      </c>
      <c r="AH178" s="94">
        <f t="shared" si="960"/>
        <v>15747.011812499992</v>
      </c>
      <c r="AI178" s="94">
        <f t="shared" si="960"/>
        <v>597653.90368125006</v>
      </c>
      <c r="AJ178" s="94">
        <f t="shared" si="960"/>
        <v>0</v>
      </c>
      <c r="AK178" s="94">
        <f t="shared" si="960"/>
        <v>0</v>
      </c>
      <c r="AL178" s="94">
        <f t="shared" si="960"/>
        <v>0</v>
      </c>
      <c r="AM178" s="94">
        <f t="shared" si="960"/>
        <v>0</v>
      </c>
      <c r="AN178" s="94">
        <f t="shared" si="960"/>
        <v>0</v>
      </c>
      <c r="AO178" s="94">
        <f t="shared" si="960"/>
        <v>0</v>
      </c>
      <c r="AP178" s="94">
        <f t="shared" si="960"/>
        <v>0</v>
      </c>
      <c r="AQ178" s="94">
        <f t="shared" si="960"/>
        <v>0</v>
      </c>
      <c r="AR178" s="94">
        <f t="shared" si="960"/>
        <v>0</v>
      </c>
      <c r="AS178" s="94">
        <f t="shared" si="960"/>
        <v>0</v>
      </c>
      <c r="AT178" s="94">
        <f t="shared" si="960"/>
        <v>0</v>
      </c>
      <c r="AU178" s="94">
        <f t="shared" si="960"/>
        <v>0</v>
      </c>
      <c r="AV178" s="94">
        <f t="shared" si="960"/>
        <v>0</v>
      </c>
      <c r="AW178" s="94">
        <f t="shared" si="960"/>
        <v>0</v>
      </c>
      <c r="AX178" s="94">
        <f t="shared" si="960"/>
        <v>0</v>
      </c>
      <c r="AY178" s="94">
        <f t="shared" si="960"/>
        <v>0</v>
      </c>
      <c r="AZ178" s="94">
        <f t="shared" si="960"/>
        <v>0</v>
      </c>
      <c r="BA178" s="94">
        <f t="shared" si="960"/>
        <v>0</v>
      </c>
      <c r="BB178" s="94">
        <f t="shared" si="960"/>
        <v>0</v>
      </c>
      <c r="BC178" s="94">
        <f t="shared" si="960"/>
        <v>0</v>
      </c>
      <c r="BD178" s="94">
        <f t="shared" si="960"/>
        <v>0</v>
      </c>
      <c r="BE178" s="94">
        <f t="shared" si="960"/>
        <v>0</v>
      </c>
      <c r="BF178" s="94">
        <f t="shared" si="960"/>
        <v>0</v>
      </c>
      <c r="BG178" s="94">
        <f t="shared" si="960"/>
        <v>70</v>
      </c>
      <c r="BH178" s="94">
        <f t="shared" si="960"/>
        <v>164812.71403124993</v>
      </c>
      <c r="BI178" s="94">
        <f t="shared" si="960"/>
        <v>0</v>
      </c>
      <c r="BJ178" s="94">
        <f t="shared" si="960"/>
        <v>0</v>
      </c>
      <c r="BK178" s="94">
        <f t="shared" si="960"/>
        <v>36</v>
      </c>
      <c r="BL178" s="94">
        <f t="shared" si="960"/>
        <v>130869.31500000002</v>
      </c>
      <c r="BM178" s="94">
        <f t="shared" si="960"/>
        <v>0</v>
      </c>
      <c r="BN178" s="94"/>
      <c r="BO178" s="94">
        <f t="shared" ref="BO178:BV178" si="961">SUM(BO179:BO228)</f>
        <v>0</v>
      </c>
      <c r="BP178" s="94">
        <f t="shared" si="961"/>
        <v>0</v>
      </c>
      <c r="BQ178" s="94">
        <f t="shared" si="961"/>
        <v>295682.02903125004</v>
      </c>
      <c r="BR178" s="94">
        <f t="shared" si="961"/>
        <v>432885.21093750006</v>
      </c>
      <c r="BS178" s="94">
        <f t="shared" si="961"/>
        <v>164812.71403124993</v>
      </c>
      <c r="BT178" s="94">
        <f t="shared" si="961"/>
        <v>313994.55281249993</v>
      </c>
      <c r="BU178" s="94">
        <f t="shared" si="961"/>
        <v>893335.93271249952</v>
      </c>
      <c r="BV178" s="94">
        <f t="shared" si="961"/>
        <v>10720031.192549998</v>
      </c>
      <c r="BW178" s="54"/>
    </row>
    <row r="179" spans="1:76" s="74" customFormat="1" ht="14.25" customHeight="1" x14ac:dyDescent="0.3">
      <c r="A179" s="66">
        <v>1</v>
      </c>
      <c r="B179" s="190" t="s">
        <v>446</v>
      </c>
      <c r="C179" s="104" t="s">
        <v>445</v>
      </c>
      <c r="D179" s="67" t="s">
        <v>61</v>
      </c>
      <c r="E179" s="119" t="s">
        <v>197</v>
      </c>
      <c r="F179" s="120">
        <v>70</v>
      </c>
      <c r="G179" s="121">
        <v>42905</v>
      </c>
      <c r="H179" s="121">
        <v>44731</v>
      </c>
      <c r="I179" s="120" t="s">
        <v>167</v>
      </c>
      <c r="J179" s="67" t="s">
        <v>58</v>
      </c>
      <c r="K179" s="67" t="s">
        <v>64</v>
      </c>
      <c r="L179" s="105">
        <v>28.11</v>
      </c>
      <c r="M179" s="67">
        <v>5.41</v>
      </c>
      <c r="N179" s="68">
        <v>17697</v>
      </c>
      <c r="O179" s="69">
        <f>N179*M179</f>
        <v>95740.77</v>
      </c>
      <c r="P179" s="67"/>
      <c r="Q179" s="67"/>
      <c r="R179" s="67"/>
      <c r="S179" s="67"/>
      <c r="T179" s="67">
        <v>2</v>
      </c>
      <c r="U179" s="67"/>
      <c r="V179" s="67">
        <f t="shared" ref="V179:V217" si="962">SUM(P179+S179)</f>
        <v>0</v>
      </c>
      <c r="W179" s="67">
        <f t="shared" ref="W179:W217" si="963">SUM(Q179+T179)</f>
        <v>2</v>
      </c>
      <c r="X179" s="67">
        <f t="shared" ref="X179:X217" si="964">SUM(R179+U179)</f>
        <v>0</v>
      </c>
      <c r="Y179" s="69">
        <f t="shared" ref="Y179:Y228" si="965">SUM(O179/16*P179)</f>
        <v>0</v>
      </c>
      <c r="Z179" s="69">
        <f t="shared" ref="Z179:Z228" si="966">SUM(O179/16*Q179)</f>
        <v>0</v>
      </c>
      <c r="AA179" s="69">
        <f t="shared" ref="AA179:AA228" si="967">SUM(O179/16*R179)</f>
        <v>0</v>
      </c>
      <c r="AB179" s="69">
        <f t="shared" ref="AB179:AB228" si="968">SUM(O179/16*S179)</f>
        <v>0</v>
      </c>
      <c r="AC179" s="69">
        <f t="shared" ref="AC179:AC228" si="969">SUM(O179/16*T179)</f>
        <v>11967.596250000001</v>
      </c>
      <c r="AD179" s="69">
        <f t="shared" ref="AD179:AD228" si="970">SUM(O179/16*U179)</f>
        <v>0</v>
      </c>
      <c r="AE179" s="69">
        <f>SUM(Y179:AD179)</f>
        <v>11967.596250000001</v>
      </c>
      <c r="AF179" s="69">
        <f>AE179*50%</f>
        <v>5983.7981250000003</v>
      </c>
      <c r="AG179" s="69">
        <f>(AE179+AF179)*10%</f>
        <v>1795.1394375</v>
      </c>
      <c r="AH179" s="69">
        <f t="shared" si="826"/>
        <v>442.42500000000001</v>
      </c>
      <c r="AI179" s="69">
        <f>AH179+AG179+AF179+AE179</f>
        <v>20188.958812500001</v>
      </c>
      <c r="AJ179" s="70"/>
      <c r="AK179" s="71">
        <f t="shared" ref="AK179:AK228" si="971">N179/16*AJ179*40%</f>
        <v>0</v>
      </c>
      <c r="AL179" s="70"/>
      <c r="AM179" s="71">
        <f t="shared" ref="AM179:AM228" si="972">N179/16*AL179*50%</f>
        <v>0</v>
      </c>
      <c r="AN179" s="71">
        <f t="shared" ref="AN179:AN217" si="973">AJ179+AL179</f>
        <v>0</v>
      </c>
      <c r="AO179" s="71">
        <f t="shared" ref="AO179:AO221" si="974">AK179+AM179</f>
        <v>0</v>
      </c>
      <c r="AP179" s="70"/>
      <c r="AQ179" s="71">
        <f t="shared" ref="AQ179:AQ228" si="975">N179/16*AP179*50%</f>
        <v>0</v>
      </c>
      <c r="AR179" s="70"/>
      <c r="AS179" s="71">
        <f t="shared" ref="AS179:AS228" si="976">N179/16*AR179*40%</f>
        <v>0</v>
      </c>
      <c r="AT179" s="70">
        <f t="shared" ref="AT179:AT221" si="977">AP179+AR179</f>
        <v>0</v>
      </c>
      <c r="AU179" s="71">
        <f t="shared" ref="AU179:AU221" si="978">AQ179+AS179</f>
        <v>0</v>
      </c>
      <c r="AV179" s="70">
        <f t="shared" ref="AV179:AV217" si="979">AN179+AT179</f>
        <v>0</v>
      </c>
      <c r="AW179" s="71">
        <f t="shared" ref="AW179:AW221" si="980">AO179+AU179</f>
        <v>0</v>
      </c>
      <c r="AX179" s="71"/>
      <c r="AY179" s="174"/>
      <c r="AZ179" s="174"/>
      <c r="BA179" s="174"/>
      <c r="BB179" s="71">
        <f t="shared" ref="BB179:BB228" si="981">SUM(N179*AY179)*50%+(N179*AZ179)*60%+(N179*BA179)*60%</f>
        <v>0</v>
      </c>
      <c r="BC179" s="175"/>
      <c r="BD179" s="67"/>
      <c r="BE179" s="72">
        <f t="shared" ref="BE179:BE218" si="982">SUM(N179*BC179*20%)+(N179*BD179)*30%</f>
        <v>0</v>
      </c>
      <c r="BF179" s="69">
        <f t="shared" ref="BF179:BF221" si="983">SUM(N179*BC179*20%)+(N179*BD179)*30%</f>
        <v>0</v>
      </c>
      <c r="BG179" s="69">
        <f t="shared" ref="BG179:BG221" si="984">V179+W179+X179</f>
        <v>2</v>
      </c>
      <c r="BH179" s="69">
        <f>(AE179+AF179)*30%</f>
        <v>5385.4183125</v>
      </c>
      <c r="BI179" s="69"/>
      <c r="BJ179" s="69">
        <f t="shared" ref="BJ179:BJ221" si="985">(O179/18*BI179)*30%</f>
        <v>0</v>
      </c>
      <c r="BK179" s="72"/>
      <c r="BL179" s="72"/>
      <c r="BM179" s="69"/>
      <c r="BN179" s="69"/>
      <c r="BO179" s="69"/>
      <c r="BP179" s="72">
        <f t="shared" ref="BP179:BP221" si="986">7079/18*BO179</f>
        <v>0</v>
      </c>
      <c r="BQ179" s="69">
        <f>AW179+BB179+BF179+BH179+BJ179+BL179+BP179</f>
        <v>5385.4183125</v>
      </c>
      <c r="BR179" s="69">
        <f>AE179+AG179+AH179+BF179+BP179</f>
        <v>14205.1606875</v>
      </c>
      <c r="BS179" s="69">
        <f>AW179+BB179+BH179+BJ179</f>
        <v>5385.4183125</v>
      </c>
      <c r="BT179" s="69">
        <f t="shared" ref="BT179:BT221" si="987">AF179+BL179</f>
        <v>5983.7981250000003</v>
      </c>
      <c r="BU179" s="69">
        <f>SUM(AI179+BQ179)</f>
        <v>25574.377124999999</v>
      </c>
      <c r="BV179" s="73">
        <f>BU179*12</f>
        <v>306892.52549999999</v>
      </c>
      <c r="BW179" s="54"/>
    </row>
    <row r="180" spans="1:76" s="74" customFormat="1" ht="14.25" customHeight="1" x14ac:dyDescent="0.3">
      <c r="A180" s="83">
        <v>2</v>
      </c>
      <c r="B180" s="104" t="s">
        <v>216</v>
      </c>
      <c r="C180" s="104" t="s">
        <v>445</v>
      </c>
      <c r="D180" s="67" t="s">
        <v>61</v>
      </c>
      <c r="E180" s="68" t="s">
        <v>217</v>
      </c>
      <c r="F180" s="122">
        <v>2</v>
      </c>
      <c r="G180" s="123">
        <v>42824</v>
      </c>
      <c r="H180" s="123">
        <v>44650</v>
      </c>
      <c r="I180" s="122" t="s">
        <v>168</v>
      </c>
      <c r="J180" s="67" t="s">
        <v>67</v>
      </c>
      <c r="K180" s="67" t="s">
        <v>68</v>
      </c>
      <c r="L180" s="105">
        <v>10.01</v>
      </c>
      <c r="M180" s="67">
        <v>4.8099999999999996</v>
      </c>
      <c r="N180" s="68">
        <v>17697</v>
      </c>
      <c r="O180" s="69">
        <f>N180*M180</f>
        <v>85122.569999999992</v>
      </c>
      <c r="P180" s="67"/>
      <c r="Q180" s="67"/>
      <c r="R180" s="67"/>
      <c r="S180" s="67"/>
      <c r="T180" s="67">
        <v>2</v>
      </c>
      <c r="U180" s="67"/>
      <c r="V180" s="67">
        <f>SUM(P180+S180)</f>
        <v>0</v>
      </c>
      <c r="W180" s="67">
        <f>SUM(Q180+T180)</f>
        <v>2</v>
      </c>
      <c r="X180" s="67">
        <f>SUM(R180+U180)</f>
        <v>0</v>
      </c>
      <c r="Y180" s="69">
        <f>SUM(O180/16*P180)</f>
        <v>0</v>
      </c>
      <c r="Z180" s="69">
        <f>SUM(O180/16*Q180)</f>
        <v>0</v>
      </c>
      <c r="AA180" s="69">
        <f>SUM(O180/16*R180)</f>
        <v>0</v>
      </c>
      <c r="AB180" s="69">
        <f>SUM(O180/16*S180)</f>
        <v>0</v>
      </c>
      <c r="AC180" s="69">
        <f>SUM(O180/16*T180)</f>
        <v>10640.321249999999</v>
      </c>
      <c r="AD180" s="69">
        <f>SUM(O180/16*U180)</f>
        <v>0</v>
      </c>
      <c r="AE180" s="69">
        <f>SUM(Y180:AD180)</f>
        <v>10640.321249999999</v>
      </c>
      <c r="AF180" s="69">
        <f>AE180*50%</f>
        <v>5320.1606249999995</v>
      </c>
      <c r="AG180" s="69">
        <f>(AE180+AF180)*10%</f>
        <v>1596.0481874999998</v>
      </c>
      <c r="AH180" s="69">
        <f t="shared" si="826"/>
        <v>442.42500000000001</v>
      </c>
      <c r="AI180" s="69">
        <f>AH180+AG180+AF180+AE180</f>
        <v>17998.955062499997</v>
      </c>
      <c r="AJ180" s="106"/>
      <c r="AK180" s="71">
        <f>N180/16*AJ180*40%</f>
        <v>0</v>
      </c>
      <c r="AL180" s="106"/>
      <c r="AM180" s="71">
        <f>N180/16*AL180*50%</f>
        <v>0</v>
      </c>
      <c r="AN180" s="71">
        <f>AJ180+AL180</f>
        <v>0</v>
      </c>
      <c r="AO180" s="71">
        <f>AK180+AM180</f>
        <v>0</v>
      </c>
      <c r="AP180" s="106"/>
      <c r="AQ180" s="71">
        <f>N180/16*AP180*50%</f>
        <v>0</v>
      </c>
      <c r="AR180" s="71"/>
      <c r="AS180" s="71">
        <f>N180/16*AR180*40%</f>
        <v>0</v>
      </c>
      <c r="AT180" s="70">
        <f>AP180+AR180</f>
        <v>0</v>
      </c>
      <c r="AU180" s="71">
        <f>AQ180+AS180</f>
        <v>0</v>
      </c>
      <c r="AV180" s="70">
        <f>AN180+AT180</f>
        <v>0</v>
      </c>
      <c r="AW180" s="71">
        <f>AO180+AU180</f>
        <v>0</v>
      </c>
      <c r="AX180" s="107"/>
      <c r="AY180" s="124"/>
      <c r="AZ180" s="107"/>
      <c r="BA180" s="124"/>
      <c r="BB180" s="71">
        <f t="shared" ref="BB180:BB207" si="988">SUM(N180*AY180)*50%+(N180*AZ180)*60%+(N180*BA180)*60%</f>
        <v>0</v>
      </c>
      <c r="BC180" s="67"/>
      <c r="BD180" s="67"/>
      <c r="BE180" s="72">
        <f t="shared" ref="BE180:BE207" si="989">SUM(N180*BC180*20%)+(N180*BD180)*30%</f>
        <v>0</v>
      </c>
      <c r="BF180" s="69">
        <f>SUM(N180*BC180*20%)+(N180*BD180)*30%</f>
        <v>0</v>
      </c>
      <c r="BG180" s="69">
        <f>V180+W180+X180</f>
        <v>2</v>
      </c>
      <c r="BH180" s="69">
        <f>(AE180+AF180)*30%</f>
        <v>4788.1445624999988</v>
      </c>
      <c r="BI180" s="69"/>
      <c r="BJ180" s="69">
        <f>(O180/18*BI180)*30%</f>
        <v>0</v>
      </c>
      <c r="BK180" s="72"/>
      <c r="BL180" s="72"/>
      <c r="BM180" s="69"/>
      <c r="BN180" s="69"/>
      <c r="BO180" s="69"/>
      <c r="BP180" s="72">
        <f>7079/18*BO180</f>
        <v>0</v>
      </c>
      <c r="BQ180" s="69">
        <f>AW180+BB180+BF180+BH180+BJ180+BL180+BP180</f>
        <v>4788.1445624999988</v>
      </c>
      <c r="BR180" s="69">
        <f>AE180+AG180+AH180+BF180+BP180</f>
        <v>12678.794437499999</v>
      </c>
      <c r="BS180" s="69">
        <f>AW180+BB180+BH180+BJ180</f>
        <v>4788.1445624999988</v>
      </c>
      <c r="BT180" s="69">
        <f>AF180+BL180</f>
        <v>5320.1606249999995</v>
      </c>
      <c r="BU180" s="69">
        <f>SUM(AI180+BQ180)</f>
        <v>22787.099624999995</v>
      </c>
      <c r="BV180" s="73">
        <f>BU180*12</f>
        <v>273445.19549999991</v>
      </c>
      <c r="BW180" s="54"/>
    </row>
    <row r="181" spans="1:76" s="74" customFormat="1" ht="14.25" customHeight="1" x14ac:dyDescent="0.3">
      <c r="A181" s="66">
        <v>3</v>
      </c>
      <c r="B181" s="104" t="s">
        <v>235</v>
      </c>
      <c r="C181" s="104" t="s">
        <v>445</v>
      </c>
      <c r="D181" s="67" t="s">
        <v>61</v>
      </c>
      <c r="E181" s="119" t="s">
        <v>66</v>
      </c>
      <c r="F181" s="75">
        <v>111</v>
      </c>
      <c r="G181" s="76">
        <v>44071</v>
      </c>
      <c r="H181" s="103">
        <v>45897</v>
      </c>
      <c r="I181" s="75" t="s">
        <v>168</v>
      </c>
      <c r="J181" s="67" t="s">
        <v>348</v>
      </c>
      <c r="K181" s="67" t="s">
        <v>72</v>
      </c>
      <c r="L181" s="77">
        <v>13.05</v>
      </c>
      <c r="M181" s="46">
        <v>4.95</v>
      </c>
      <c r="N181" s="68">
        <v>17697</v>
      </c>
      <c r="O181" s="69">
        <f t="shared" ref="O181" si="990">N181*M181</f>
        <v>87600.150000000009</v>
      </c>
      <c r="P181" s="67"/>
      <c r="Q181" s="67"/>
      <c r="R181" s="67"/>
      <c r="S181" s="67"/>
      <c r="T181" s="67">
        <v>1</v>
      </c>
      <c r="U181" s="67"/>
      <c r="V181" s="67">
        <f t="shared" ref="V181" si="991">SUM(P181+S181)</f>
        <v>0</v>
      </c>
      <c r="W181" s="67">
        <f t="shared" ref="W181" si="992">SUM(Q181+T181)</f>
        <v>1</v>
      </c>
      <c r="X181" s="67">
        <f t="shared" ref="X181" si="993">SUM(R181+U181)</f>
        <v>0</v>
      </c>
      <c r="Y181" s="69">
        <f>SUM(O181/16*P181)</f>
        <v>0</v>
      </c>
      <c r="Z181" s="69">
        <f>SUM(O181/16*Q181)</f>
        <v>0</v>
      </c>
      <c r="AA181" s="69">
        <f>SUM(O181/16*R181)</f>
        <v>0</v>
      </c>
      <c r="AB181" s="69">
        <f>SUM(O181/16*S181)</f>
        <v>0</v>
      </c>
      <c r="AC181" s="69">
        <f>SUM(O181/16*T181)</f>
        <v>5475.0093750000005</v>
      </c>
      <c r="AD181" s="69">
        <f>SUM(O181/16*U181)</f>
        <v>0</v>
      </c>
      <c r="AE181" s="69">
        <f t="shared" ref="AE181" si="994">SUM(Y181:AD181)</f>
        <v>5475.0093750000005</v>
      </c>
      <c r="AF181" s="69">
        <f t="shared" ref="AF181" si="995">AE181*50%</f>
        <v>2737.5046875000003</v>
      </c>
      <c r="AG181" s="69">
        <f t="shared" ref="AG181" si="996">(AE181+AF181)*10%</f>
        <v>821.25140625000006</v>
      </c>
      <c r="AH181" s="69">
        <f t="shared" si="826"/>
        <v>221.21250000000001</v>
      </c>
      <c r="AI181" s="69">
        <f t="shared" ref="AI181" si="997">AH181+AG181+AF181+AE181</f>
        <v>9254.9779687500013</v>
      </c>
      <c r="AJ181" s="106"/>
      <c r="AK181" s="71">
        <f>N181/16*AJ181*40%</f>
        <v>0</v>
      </c>
      <c r="AL181" s="106"/>
      <c r="AM181" s="71">
        <f>N181/16*AL181*50%</f>
        <v>0</v>
      </c>
      <c r="AN181" s="71">
        <f t="shared" ref="AN181" si="998">AJ181+AL181</f>
        <v>0</v>
      </c>
      <c r="AO181" s="71">
        <f t="shared" ref="AO181" si="999">AK181+AM181</f>
        <v>0</v>
      </c>
      <c r="AP181" s="106"/>
      <c r="AQ181" s="71">
        <f>N181/16*AP181*50%</f>
        <v>0</v>
      </c>
      <c r="AR181" s="106"/>
      <c r="AS181" s="71">
        <f>N181/16*AR181*40%</f>
        <v>0</v>
      </c>
      <c r="AT181" s="70">
        <f t="shared" ref="AT181" si="1000">AP181+AR181</f>
        <v>0</v>
      </c>
      <c r="AU181" s="71">
        <f t="shared" ref="AU181" si="1001">AQ181+AS181</f>
        <v>0</v>
      </c>
      <c r="AV181" s="70">
        <f>AN181+AT181</f>
        <v>0</v>
      </c>
      <c r="AW181" s="71">
        <f t="shared" ref="AW181" si="1002">AO181+AU181</f>
        <v>0</v>
      </c>
      <c r="AX181" s="107"/>
      <c r="AY181" s="107"/>
      <c r="AZ181" s="107"/>
      <c r="BA181" s="124"/>
      <c r="BB181" s="71">
        <f t="shared" si="988"/>
        <v>0</v>
      </c>
      <c r="BC181" s="67"/>
      <c r="BD181" s="67"/>
      <c r="BE181" s="72">
        <f t="shared" si="989"/>
        <v>0</v>
      </c>
      <c r="BF181" s="69">
        <f>SUM(N181*BC181*20%)+(N181*BD181)*30%</f>
        <v>0</v>
      </c>
      <c r="BG181" s="69">
        <f t="shared" ref="BG181" si="1003">V181+W181+X181</f>
        <v>1</v>
      </c>
      <c r="BH181" s="69">
        <f t="shared" ref="BH181" si="1004">(AE181+AF181)*30%</f>
        <v>2463.7542187499998</v>
      </c>
      <c r="BI181" s="69"/>
      <c r="BJ181" s="69">
        <f>(O181/18*BI181)*30%</f>
        <v>0</v>
      </c>
      <c r="BK181" s="72">
        <f>V181+W181+X181</f>
        <v>1</v>
      </c>
      <c r="BL181" s="72">
        <f>(AE181+AF181)*35%</f>
        <v>2874.379921875</v>
      </c>
      <c r="BM181" s="69"/>
      <c r="BN181" s="69"/>
      <c r="BO181" s="69"/>
      <c r="BP181" s="72">
        <f t="shared" ref="BP181" si="1005">7079/18*BO181</f>
        <v>0</v>
      </c>
      <c r="BQ181" s="69">
        <f t="shared" ref="BQ181" si="1006">AW181+BB181+BF181+BH181+BJ181+BL181+BP181</f>
        <v>5338.1341406249994</v>
      </c>
      <c r="BR181" s="69">
        <f t="shared" ref="BR181" si="1007">AE181+AG181+AH181+BF181+BP181</f>
        <v>6517.4732812500006</v>
      </c>
      <c r="BS181" s="69">
        <f t="shared" ref="BS181" si="1008">AW181+BB181+BH181+BJ181</f>
        <v>2463.7542187499998</v>
      </c>
      <c r="BT181" s="69">
        <f t="shared" ref="BT181" si="1009">AF181+BL181</f>
        <v>5611.8846093749999</v>
      </c>
      <c r="BU181" s="69">
        <f t="shared" ref="BU181" si="1010">SUM(AI181+BQ181)</f>
        <v>14593.112109375001</v>
      </c>
      <c r="BV181" s="73">
        <f t="shared" ref="BV181" si="1011">BU181*12</f>
        <v>175117.34531250002</v>
      </c>
      <c r="BW181" s="54" t="s">
        <v>231</v>
      </c>
    </row>
    <row r="182" spans="1:76" s="74" customFormat="1" ht="14.25" customHeight="1" x14ac:dyDescent="0.3">
      <c r="A182" s="83">
        <v>4</v>
      </c>
      <c r="B182" s="126" t="s">
        <v>335</v>
      </c>
      <c r="C182" s="126" t="s">
        <v>445</v>
      </c>
      <c r="D182" s="127" t="s">
        <v>61</v>
      </c>
      <c r="E182" s="128" t="s">
        <v>329</v>
      </c>
      <c r="F182" s="122">
        <v>24</v>
      </c>
      <c r="G182" s="123">
        <v>42529</v>
      </c>
      <c r="H182" s="123">
        <v>44355</v>
      </c>
      <c r="I182" s="122" t="s">
        <v>330</v>
      </c>
      <c r="J182" s="67">
        <v>1</v>
      </c>
      <c r="K182" s="67" t="s">
        <v>337</v>
      </c>
      <c r="L182" s="105">
        <v>9.11</v>
      </c>
      <c r="M182" s="67">
        <v>4.79</v>
      </c>
      <c r="N182" s="68">
        <v>17697</v>
      </c>
      <c r="O182" s="69">
        <f t="shared" ref="O182" si="1012">N182*M182</f>
        <v>84768.63</v>
      </c>
      <c r="P182" s="67"/>
      <c r="Q182" s="67"/>
      <c r="R182" s="67"/>
      <c r="S182" s="67">
        <v>1</v>
      </c>
      <c r="T182" s="67"/>
      <c r="U182" s="67"/>
      <c r="V182" s="67">
        <f t="shared" ref="V182" si="1013">SUM(P182+S182)</f>
        <v>1</v>
      </c>
      <c r="W182" s="67">
        <f t="shared" ref="W182" si="1014">SUM(Q182+T182)</f>
        <v>0</v>
      </c>
      <c r="X182" s="67">
        <f t="shared" ref="X182" si="1015">SUM(R182+U182)</f>
        <v>0</v>
      </c>
      <c r="Y182" s="69">
        <f t="shared" ref="Y182" si="1016">SUM(O182/16*P182)</f>
        <v>0</v>
      </c>
      <c r="Z182" s="69">
        <f t="shared" ref="Z182" si="1017">SUM(O182/16*Q182)</f>
        <v>0</v>
      </c>
      <c r="AA182" s="69">
        <f t="shared" ref="AA182" si="1018">SUM(O182/16*R182)</f>
        <v>0</v>
      </c>
      <c r="AB182" s="69">
        <f t="shared" ref="AB182" si="1019">SUM(O182/16*S182)</f>
        <v>5298.0393750000003</v>
      </c>
      <c r="AC182" s="69">
        <f t="shared" ref="AC182" si="1020">SUM(O182/16*T182)</f>
        <v>0</v>
      </c>
      <c r="AD182" s="69">
        <f t="shared" ref="AD182" si="1021">SUM(O182/16*U182)</f>
        <v>0</v>
      </c>
      <c r="AE182" s="69">
        <f t="shared" ref="AE182" si="1022">SUM(Y182:AD182)</f>
        <v>5298.0393750000003</v>
      </c>
      <c r="AF182" s="69">
        <f t="shared" ref="AF182" si="1023">AE182*50%</f>
        <v>2649.0196875000001</v>
      </c>
      <c r="AG182" s="69">
        <f t="shared" ref="AG182" si="1024">(AE182+AF182)*10%</f>
        <v>794.70590625000011</v>
      </c>
      <c r="AH182" s="69">
        <f t="shared" si="826"/>
        <v>221.21250000000001</v>
      </c>
      <c r="AI182" s="69">
        <f t="shared" ref="AI182" si="1025">AH182+AG182+AF182+AE182</f>
        <v>8962.9774687499994</v>
      </c>
      <c r="AJ182" s="106"/>
      <c r="AK182" s="71">
        <f t="shared" ref="AK182" si="1026">N182/16*AJ182*40%</f>
        <v>0</v>
      </c>
      <c r="AL182" s="106"/>
      <c r="AM182" s="71">
        <f t="shared" ref="AM182" si="1027">N182/16*AL182*50%</f>
        <v>0</v>
      </c>
      <c r="AN182" s="71">
        <f t="shared" ref="AN182" si="1028">AJ182+AL182</f>
        <v>0</v>
      </c>
      <c r="AO182" s="71">
        <f t="shared" ref="AO182" si="1029">AK182+AM182</f>
        <v>0</v>
      </c>
      <c r="AP182" s="106"/>
      <c r="AQ182" s="71">
        <f t="shared" ref="AQ182" si="1030">N182/16*AP182*50%</f>
        <v>0</v>
      </c>
      <c r="AR182" s="71"/>
      <c r="AS182" s="71">
        <f t="shared" ref="AS182" si="1031">N182/16*AR182*40%</f>
        <v>0</v>
      </c>
      <c r="AT182" s="70">
        <f t="shared" ref="AT182" si="1032">AP182+AR182</f>
        <v>0</v>
      </c>
      <c r="AU182" s="71">
        <f t="shared" ref="AU182" si="1033">AQ182+AS182</f>
        <v>0</v>
      </c>
      <c r="AV182" s="70">
        <f t="shared" ref="AV182" si="1034">AN182+AT182</f>
        <v>0</v>
      </c>
      <c r="AW182" s="71">
        <f t="shared" ref="AW182" si="1035">AO182+AU182</f>
        <v>0</v>
      </c>
      <c r="AX182" s="107"/>
      <c r="AY182" s="124"/>
      <c r="AZ182" s="107"/>
      <c r="BA182" s="124"/>
      <c r="BB182" s="71">
        <f t="shared" si="988"/>
        <v>0</v>
      </c>
      <c r="BC182" s="67"/>
      <c r="BD182" s="67"/>
      <c r="BE182" s="72">
        <f t="shared" si="989"/>
        <v>0</v>
      </c>
      <c r="BF182" s="69">
        <f t="shared" ref="BF182" si="1036">SUM(N182*BC182*20%)+(N182*BD182)*30%</f>
        <v>0</v>
      </c>
      <c r="BG182" s="69">
        <f t="shared" ref="BG182" si="1037">V182+W182+X182</f>
        <v>1</v>
      </c>
      <c r="BH182" s="69">
        <f t="shared" ref="BH182" si="1038">(AE182+AF182)*30%</f>
        <v>2384.1177187500002</v>
      </c>
      <c r="BI182" s="69"/>
      <c r="BJ182" s="69">
        <f t="shared" ref="BJ182" si="1039">(O182/18*BI182)*30%</f>
        <v>0</v>
      </c>
      <c r="BK182" s="72"/>
      <c r="BL182" s="72"/>
      <c r="BM182" s="69"/>
      <c r="BN182" s="69"/>
      <c r="BO182" s="69"/>
      <c r="BP182" s="72">
        <f t="shared" ref="BP182" si="1040">7079/18*BO182</f>
        <v>0</v>
      </c>
      <c r="BQ182" s="69">
        <f t="shared" ref="BQ182" si="1041">AW182+BB182+BF182+BH182+BJ182+BL182+BP182</f>
        <v>2384.1177187500002</v>
      </c>
      <c r="BR182" s="69">
        <f t="shared" ref="BR182" si="1042">AE182+AG182+AH182+BF182+BP182</f>
        <v>6313.9577812500002</v>
      </c>
      <c r="BS182" s="69">
        <f t="shared" ref="BS182" si="1043">AW182+BB182+BH182+BJ182</f>
        <v>2384.1177187500002</v>
      </c>
      <c r="BT182" s="69">
        <f t="shared" ref="BT182" si="1044">AF182+BL182</f>
        <v>2649.0196875000001</v>
      </c>
      <c r="BU182" s="69">
        <f t="shared" ref="BU182" si="1045">SUM(AI182+BQ182)</f>
        <v>11347.095187499999</v>
      </c>
      <c r="BV182" s="73">
        <f t="shared" ref="BV182" si="1046">BU182*12</f>
        <v>136165.14224999998</v>
      </c>
      <c r="BW182" s="54"/>
    </row>
    <row r="183" spans="1:76" s="74" customFormat="1" ht="14.25" customHeight="1" x14ac:dyDescent="0.3">
      <c r="A183" s="66">
        <v>5</v>
      </c>
      <c r="B183" s="129" t="s">
        <v>69</v>
      </c>
      <c r="C183" s="129" t="s">
        <v>445</v>
      </c>
      <c r="D183" s="130" t="s">
        <v>61</v>
      </c>
      <c r="E183" s="119" t="s">
        <v>246</v>
      </c>
      <c r="F183" s="122">
        <v>87</v>
      </c>
      <c r="G183" s="123">
        <v>43458</v>
      </c>
      <c r="H183" s="123">
        <v>45284</v>
      </c>
      <c r="I183" s="122" t="s">
        <v>169</v>
      </c>
      <c r="J183" s="67" t="s">
        <v>349</v>
      </c>
      <c r="K183" s="67" t="s">
        <v>64</v>
      </c>
      <c r="L183" s="105">
        <v>14.11</v>
      </c>
      <c r="M183" s="67">
        <v>5.16</v>
      </c>
      <c r="N183" s="68">
        <v>17697</v>
      </c>
      <c r="O183" s="69">
        <f t="shared" ref="O183:O204" si="1047">N183*M183</f>
        <v>91316.52</v>
      </c>
      <c r="P183" s="67"/>
      <c r="Q183" s="67"/>
      <c r="R183" s="67"/>
      <c r="S183" s="67"/>
      <c r="T183" s="67">
        <v>1</v>
      </c>
      <c r="U183" s="67"/>
      <c r="V183" s="67">
        <f t="shared" ref="V183:X185" si="1048">SUM(P183+S183)</f>
        <v>0</v>
      </c>
      <c r="W183" s="67">
        <f t="shared" si="1048"/>
        <v>1</v>
      </c>
      <c r="X183" s="67">
        <f t="shared" si="1048"/>
        <v>0</v>
      </c>
      <c r="Y183" s="69">
        <f t="shared" ref="Y183:Y204" si="1049">SUM(O183/16*P183)</f>
        <v>0</v>
      </c>
      <c r="Z183" s="69">
        <f t="shared" ref="Z183:Z204" si="1050">SUM(O183/16*Q183)</f>
        <v>0</v>
      </c>
      <c r="AA183" s="69">
        <f t="shared" ref="AA183:AA204" si="1051">SUM(O183/16*R183)</f>
        <v>0</v>
      </c>
      <c r="AB183" s="69">
        <f t="shared" ref="AB183:AB204" si="1052">SUM(O183/16*S183)</f>
        <v>0</v>
      </c>
      <c r="AC183" s="69">
        <f t="shared" ref="AC183:AC204" si="1053">SUM(O183/16*T183)</f>
        <v>5707.2825000000003</v>
      </c>
      <c r="AD183" s="69">
        <f t="shared" ref="AD183:AD204" si="1054">SUM(O183/16*U183)</f>
        <v>0</v>
      </c>
      <c r="AE183" s="69">
        <f t="shared" ref="AE183:AE195" si="1055">SUM(Y183:AD183)</f>
        <v>5707.2825000000003</v>
      </c>
      <c r="AF183" s="69">
        <f t="shared" ref="AF183:AF204" si="1056">AE183*50%</f>
        <v>2853.6412500000001</v>
      </c>
      <c r="AG183" s="69">
        <f t="shared" ref="AG183:AG184" si="1057">(AE183+AF183)*10%</f>
        <v>856.09237500000006</v>
      </c>
      <c r="AH183" s="69">
        <f t="shared" si="826"/>
        <v>221.21250000000001</v>
      </c>
      <c r="AI183" s="69">
        <f t="shared" ref="AI183:AI204" si="1058">AH183+AG183+AF183+AE183</f>
        <v>9638.2286249999997</v>
      </c>
      <c r="AJ183" s="106"/>
      <c r="AK183" s="71">
        <f t="shared" ref="AK183:AK204" si="1059">N183/16*AJ183*40%</f>
        <v>0</v>
      </c>
      <c r="AL183" s="106"/>
      <c r="AM183" s="71">
        <f t="shared" ref="AM183:AM204" si="1060">N183/16*AL183*50%</f>
        <v>0</v>
      </c>
      <c r="AN183" s="71">
        <f>AJ183+AL183</f>
        <v>0</v>
      </c>
      <c r="AO183" s="71">
        <f>AK183+AM183</f>
        <v>0</v>
      </c>
      <c r="AP183" s="106"/>
      <c r="AQ183" s="71">
        <f t="shared" ref="AQ183:AQ204" si="1061">N183/16*AP183*50%</f>
        <v>0</v>
      </c>
      <c r="AR183" s="71"/>
      <c r="AS183" s="71">
        <f t="shared" ref="AS183:AS204" si="1062">N183/16*AR183*40%</f>
        <v>0</v>
      </c>
      <c r="AT183" s="70">
        <f t="shared" ref="AT183:AT204" si="1063">AP183+AR183</f>
        <v>0</v>
      </c>
      <c r="AU183" s="71">
        <f t="shared" ref="AU183:AU204" si="1064">AQ183+AS183</f>
        <v>0</v>
      </c>
      <c r="AV183" s="70">
        <f t="shared" ref="AV183:AV204" si="1065">AN183+AT183</f>
        <v>0</v>
      </c>
      <c r="AW183" s="71">
        <f t="shared" ref="AW183:AW204" si="1066">AO183+AU183</f>
        <v>0</v>
      </c>
      <c r="AX183" s="107"/>
      <c r="AY183" s="107"/>
      <c r="AZ183" s="124"/>
      <c r="BA183" s="107"/>
      <c r="BB183" s="71">
        <f t="shared" si="988"/>
        <v>0</v>
      </c>
      <c r="BC183" s="67"/>
      <c r="BD183" s="67"/>
      <c r="BE183" s="72">
        <f t="shared" si="989"/>
        <v>0</v>
      </c>
      <c r="BF183" s="69">
        <f t="shared" ref="BF183:BF193" si="1067">SUM(N183*BC183*20%)+(N183*BD183)*30%</f>
        <v>0</v>
      </c>
      <c r="BG183" s="69">
        <f t="shared" ref="BG183:BG193" si="1068">V183+W183+X183</f>
        <v>1</v>
      </c>
      <c r="BH183" s="69">
        <f t="shared" ref="BH183:BH204" si="1069">(AE183+AF183)*30%</f>
        <v>2568.2771250000001</v>
      </c>
      <c r="BI183" s="69"/>
      <c r="BJ183" s="69">
        <f t="shared" ref="BJ183:BJ191" si="1070">(O183/18*BI183)*30%</f>
        <v>0</v>
      </c>
      <c r="BK183" s="72">
        <f>V183+W183+X183</f>
        <v>1</v>
      </c>
      <c r="BL183" s="69">
        <f>(AE183+AF183)*40%</f>
        <v>3424.3695000000002</v>
      </c>
      <c r="BM183" s="69"/>
      <c r="BN183" s="69"/>
      <c r="BO183" s="69"/>
      <c r="BP183" s="72">
        <f t="shared" ref="BP183:BP191" si="1071">7079/18*BO183</f>
        <v>0</v>
      </c>
      <c r="BQ183" s="69">
        <f t="shared" ref="BQ183:BQ197" si="1072">AW183+BB183+BF183+BH183+BJ183+BL183+BP183</f>
        <v>5992.6466250000003</v>
      </c>
      <c r="BR183" s="69">
        <f t="shared" ref="BR183:BR204" si="1073">AE183+AG183+AH183+BF183+BP183</f>
        <v>6784.5873750000001</v>
      </c>
      <c r="BS183" s="69">
        <f t="shared" ref="BS183:BS204" si="1074">AW183+BB183+BH183+BJ183</f>
        <v>2568.2771250000001</v>
      </c>
      <c r="BT183" s="69">
        <f t="shared" ref="BT183:BT204" si="1075">AF183+BL183</f>
        <v>6278.0107500000004</v>
      </c>
      <c r="BU183" s="69">
        <f t="shared" ref="BU183:BU204" si="1076">SUM(AI183+BQ183)</f>
        <v>15630.875250000001</v>
      </c>
      <c r="BV183" s="73">
        <f t="shared" ref="BV183:BV204" si="1077">BU183*12</f>
        <v>187570.50300000003</v>
      </c>
      <c r="BW183" s="54" t="s">
        <v>228</v>
      </c>
    </row>
    <row r="184" spans="1:76" s="74" customFormat="1" ht="14.25" customHeight="1" x14ac:dyDescent="0.3">
      <c r="A184" s="83">
        <v>6</v>
      </c>
      <c r="B184" s="189" t="s">
        <v>447</v>
      </c>
      <c r="C184" s="129" t="s">
        <v>445</v>
      </c>
      <c r="D184" s="130" t="s">
        <v>61</v>
      </c>
      <c r="E184" s="131" t="s">
        <v>314</v>
      </c>
      <c r="F184" s="122">
        <v>119</v>
      </c>
      <c r="G184" s="123">
        <v>44377</v>
      </c>
      <c r="H184" s="123">
        <v>46203</v>
      </c>
      <c r="I184" s="122" t="s">
        <v>165</v>
      </c>
      <c r="J184" s="67" t="s">
        <v>348</v>
      </c>
      <c r="K184" s="67" t="s">
        <v>68</v>
      </c>
      <c r="L184" s="105">
        <v>11</v>
      </c>
      <c r="M184" s="67">
        <v>4.8099999999999996</v>
      </c>
      <c r="N184" s="68">
        <v>17697</v>
      </c>
      <c r="O184" s="69">
        <f t="shared" si="1047"/>
        <v>85122.569999999992</v>
      </c>
      <c r="P184" s="67"/>
      <c r="Q184" s="67"/>
      <c r="R184" s="67"/>
      <c r="S184" s="67"/>
      <c r="T184" s="67">
        <v>1</v>
      </c>
      <c r="U184" s="67"/>
      <c r="V184" s="67">
        <f t="shared" si="1048"/>
        <v>0</v>
      </c>
      <c r="W184" s="67">
        <f t="shared" si="1048"/>
        <v>1</v>
      </c>
      <c r="X184" s="67">
        <f t="shared" si="1048"/>
        <v>0</v>
      </c>
      <c r="Y184" s="69">
        <f t="shared" si="1049"/>
        <v>0</v>
      </c>
      <c r="Z184" s="69">
        <f t="shared" si="1050"/>
        <v>0</v>
      </c>
      <c r="AA184" s="69">
        <f t="shared" si="1051"/>
        <v>0</v>
      </c>
      <c r="AB184" s="69">
        <f t="shared" si="1052"/>
        <v>0</v>
      </c>
      <c r="AC184" s="69">
        <f t="shared" si="1053"/>
        <v>5320.1606249999995</v>
      </c>
      <c r="AD184" s="69">
        <f t="shared" si="1054"/>
        <v>0</v>
      </c>
      <c r="AE184" s="69">
        <f t="shared" si="1055"/>
        <v>5320.1606249999995</v>
      </c>
      <c r="AF184" s="69">
        <f t="shared" si="1056"/>
        <v>2660.0803124999998</v>
      </c>
      <c r="AG184" s="69">
        <f t="shared" si="1057"/>
        <v>798.02409374999991</v>
      </c>
      <c r="AH184" s="69">
        <f t="shared" si="826"/>
        <v>221.21250000000001</v>
      </c>
      <c r="AI184" s="69">
        <f t="shared" si="1058"/>
        <v>8999.4775312499987</v>
      </c>
      <c r="AJ184" s="106"/>
      <c r="AK184" s="71">
        <f t="shared" si="1059"/>
        <v>0</v>
      </c>
      <c r="AL184" s="106"/>
      <c r="AM184" s="71">
        <f t="shared" si="1060"/>
        <v>0</v>
      </c>
      <c r="AN184" s="71"/>
      <c r="AO184" s="71">
        <f t="shared" ref="AO184:AO199" si="1078">AK184+AM184</f>
        <v>0</v>
      </c>
      <c r="AP184" s="106"/>
      <c r="AQ184" s="71">
        <f t="shared" si="1061"/>
        <v>0</v>
      </c>
      <c r="AR184" s="70"/>
      <c r="AS184" s="71">
        <f t="shared" si="1062"/>
        <v>0</v>
      </c>
      <c r="AT184" s="70">
        <f t="shared" si="1063"/>
        <v>0</v>
      </c>
      <c r="AU184" s="71">
        <f t="shared" si="1064"/>
        <v>0</v>
      </c>
      <c r="AV184" s="70">
        <f t="shared" si="1065"/>
        <v>0</v>
      </c>
      <c r="AW184" s="71">
        <f t="shared" si="1066"/>
        <v>0</v>
      </c>
      <c r="AX184" s="107"/>
      <c r="AY184" s="107"/>
      <c r="AZ184" s="124"/>
      <c r="BA184" s="107"/>
      <c r="BB184" s="71">
        <f t="shared" si="988"/>
        <v>0</v>
      </c>
      <c r="BC184" s="67"/>
      <c r="BD184" s="67"/>
      <c r="BE184" s="72">
        <f t="shared" si="989"/>
        <v>0</v>
      </c>
      <c r="BF184" s="69">
        <f t="shared" si="1067"/>
        <v>0</v>
      </c>
      <c r="BG184" s="69">
        <f t="shared" si="1068"/>
        <v>1</v>
      </c>
      <c r="BH184" s="69">
        <f t="shared" si="1069"/>
        <v>2394.0722812499994</v>
      </c>
      <c r="BI184" s="69"/>
      <c r="BJ184" s="69">
        <f t="shared" si="1070"/>
        <v>0</v>
      </c>
      <c r="BK184" s="72">
        <f>V184+W184+X184</f>
        <v>1</v>
      </c>
      <c r="BL184" s="69">
        <f>(AE184+AF184)*35%</f>
        <v>2793.0843281249995</v>
      </c>
      <c r="BM184" s="69"/>
      <c r="BN184" s="69"/>
      <c r="BO184" s="69"/>
      <c r="BP184" s="72">
        <f t="shared" si="1071"/>
        <v>0</v>
      </c>
      <c r="BQ184" s="69">
        <f t="shared" si="1072"/>
        <v>5187.1566093749989</v>
      </c>
      <c r="BR184" s="69">
        <f t="shared" si="1073"/>
        <v>6339.3972187499994</v>
      </c>
      <c r="BS184" s="69">
        <f t="shared" si="1074"/>
        <v>2394.0722812499994</v>
      </c>
      <c r="BT184" s="69">
        <f t="shared" si="1075"/>
        <v>5453.1646406249993</v>
      </c>
      <c r="BU184" s="69">
        <f t="shared" si="1076"/>
        <v>14186.634140624998</v>
      </c>
      <c r="BV184" s="73">
        <f t="shared" si="1077"/>
        <v>170239.60968749996</v>
      </c>
      <c r="BW184" s="54" t="s">
        <v>231</v>
      </c>
    </row>
    <row r="185" spans="1:76" s="74" customFormat="1" ht="14.25" customHeight="1" x14ac:dyDescent="0.3">
      <c r="A185" s="66">
        <v>7</v>
      </c>
      <c r="B185" s="190" t="s">
        <v>448</v>
      </c>
      <c r="C185" s="104" t="s">
        <v>445</v>
      </c>
      <c r="D185" s="67" t="s">
        <v>61</v>
      </c>
      <c r="E185" s="68" t="s">
        <v>76</v>
      </c>
      <c r="F185" s="75">
        <v>82</v>
      </c>
      <c r="G185" s="76">
        <v>43304</v>
      </c>
      <c r="H185" s="76">
        <v>45130</v>
      </c>
      <c r="I185" s="75" t="s">
        <v>170</v>
      </c>
      <c r="J185" s="67" t="s">
        <v>349</v>
      </c>
      <c r="K185" s="67" t="s">
        <v>64</v>
      </c>
      <c r="L185" s="105">
        <v>27</v>
      </c>
      <c r="M185" s="67">
        <v>5.41</v>
      </c>
      <c r="N185" s="68">
        <v>17697</v>
      </c>
      <c r="O185" s="69">
        <f t="shared" si="1047"/>
        <v>95740.77</v>
      </c>
      <c r="P185" s="67"/>
      <c r="Q185" s="67"/>
      <c r="R185" s="67"/>
      <c r="S185" s="67">
        <v>1</v>
      </c>
      <c r="T185" s="67"/>
      <c r="U185" s="67"/>
      <c r="V185" s="67">
        <f t="shared" si="1048"/>
        <v>1</v>
      </c>
      <c r="W185" s="67">
        <f t="shared" si="1048"/>
        <v>0</v>
      </c>
      <c r="X185" s="67">
        <f t="shared" si="1048"/>
        <v>0</v>
      </c>
      <c r="Y185" s="69">
        <f t="shared" si="1049"/>
        <v>0</v>
      </c>
      <c r="Z185" s="69">
        <f t="shared" si="1050"/>
        <v>0</v>
      </c>
      <c r="AA185" s="69">
        <f t="shared" si="1051"/>
        <v>0</v>
      </c>
      <c r="AB185" s="69">
        <f t="shared" si="1052"/>
        <v>5983.7981250000003</v>
      </c>
      <c r="AC185" s="69">
        <f t="shared" si="1053"/>
        <v>0</v>
      </c>
      <c r="AD185" s="69">
        <f t="shared" si="1054"/>
        <v>0</v>
      </c>
      <c r="AE185" s="69">
        <f t="shared" si="1055"/>
        <v>5983.7981250000003</v>
      </c>
      <c r="AF185" s="69">
        <f t="shared" si="1056"/>
        <v>2991.8990625000001</v>
      </c>
      <c r="AG185" s="69">
        <f t="shared" ref="AG185" si="1079">(AE185+AF185)*10%</f>
        <v>897.56971874999999</v>
      </c>
      <c r="AH185" s="69">
        <f t="shared" si="826"/>
        <v>221.21250000000001</v>
      </c>
      <c r="AI185" s="69">
        <f t="shared" si="1058"/>
        <v>10094.47940625</v>
      </c>
      <c r="AJ185" s="106"/>
      <c r="AK185" s="71">
        <f t="shared" si="1059"/>
        <v>0</v>
      </c>
      <c r="AL185" s="106"/>
      <c r="AM185" s="71">
        <f t="shared" si="1060"/>
        <v>0</v>
      </c>
      <c r="AN185" s="71">
        <f>AJ185+AL185</f>
        <v>0</v>
      </c>
      <c r="AO185" s="71">
        <f t="shared" si="1078"/>
        <v>0</v>
      </c>
      <c r="AP185" s="106"/>
      <c r="AQ185" s="71">
        <f t="shared" si="1061"/>
        <v>0</v>
      </c>
      <c r="AR185" s="71"/>
      <c r="AS185" s="71">
        <f t="shared" si="1062"/>
        <v>0</v>
      </c>
      <c r="AT185" s="70">
        <f t="shared" si="1063"/>
        <v>0</v>
      </c>
      <c r="AU185" s="71">
        <f t="shared" si="1064"/>
        <v>0</v>
      </c>
      <c r="AV185" s="70">
        <f t="shared" si="1065"/>
        <v>0</v>
      </c>
      <c r="AW185" s="71">
        <f t="shared" si="1066"/>
        <v>0</v>
      </c>
      <c r="AX185" s="107"/>
      <c r="AY185" s="107"/>
      <c r="AZ185" s="107"/>
      <c r="BA185" s="107"/>
      <c r="BB185" s="71">
        <f t="shared" si="988"/>
        <v>0</v>
      </c>
      <c r="BC185" s="67"/>
      <c r="BD185" s="67"/>
      <c r="BE185" s="72">
        <f t="shared" si="989"/>
        <v>0</v>
      </c>
      <c r="BF185" s="69">
        <f t="shared" si="1067"/>
        <v>0</v>
      </c>
      <c r="BG185" s="69">
        <f t="shared" si="1068"/>
        <v>1</v>
      </c>
      <c r="BH185" s="69">
        <f t="shared" si="1069"/>
        <v>2692.70915625</v>
      </c>
      <c r="BI185" s="69"/>
      <c r="BJ185" s="69">
        <f t="shared" si="1070"/>
        <v>0</v>
      </c>
      <c r="BK185" s="72">
        <f>V185+W185+X185</f>
        <v>1</v>
      </c>
      <c r="BL185" s="69">
        <f>(AE185+AF185)*40%</f>
        <v>3590.278875</v>
      </c>
      <c r="BM185" s="69"/>
      <c r="BN185" s="69"/>
      <c r="BO185" s="69"/>
      <c r="BP185" s="72">
        <f t="shared" si="1071"/>
        <v>0</v>
      </c>
      <c r="BQ185" s="69">
        <f t="shared" si="1072"/>
        <v>6282.9880312499999</v>
      </c>
      <c r="BR185" s="69">
        <f t="shared" si="1073"/>
        <v>7102.5803437499999</v>
      </c>
      <c r="BS185" s="69">
        <f t="shared" si="1074"/>
        <v>2692.70915625</v>
      </c>
      <c r="BT185" s="69">
        <f t="shared" si="1075"/>
        <v>6582.1779375000006</v>
      </c>
      <c r="BU185" s="69">
        <f t="shared" si="1076"/>
        <v>16377.4674375</v>
      </c>
      <c r="BV185" s="73">
        <f t="shared" si="1077"/>
        <v>196529.60924999998</v>
      </c>
      <c r="BW185" s="54" t="s">
        <v>228</v>
      </c>
      <c r="BX185" s="108"/>
    </row>
    <row r="186" spans="1:76" s="74" customFormat="1" ht="14.25" customHeight="1" x14ac:dyDescent="0.3">
      <c r="A186" s="83">
        <v>8</v>
      </c>
      <c r="B186" s="68" t="s">
        <v>304</v>
      </c>
      <c r="C186" s="104" t="s">
        <v>445</v>
      </c>
      <c r="D186" s="67" t="s">
        <v>61</v>
      </c>
      <c r="E186" s="68" t="s">
        <v>326</v>
      </c>
      <c r="F186" s="75">
        <v>117</v>
      </c>
      <c r="G186" s="76">
        <v>44365</v>
      </c>
      <c r="H186" s="76">
        <v>46191</v>
      </c>
      <c r="I186" s="75" t="s">
        <v>168</v>
      </c>
      <c r="J186" s="67" t="s">
        <v>350</v>
      </c>
      <c r="K186" s="67" t="s">
        <v>68</v>
      </c>
      <c r="L186" s="105">
        <v>11.09</v>
      </c>
      <c r="M186" s="67">
        <v>4.8099999999999996</v>
      </c>
      <c r="N186" s="68">
        <v>17697</v>
      </c>
      <c r="O186" s="69">
        <f t="shared" si="1047"/>
        <v>85122.569999999992</v>
      </c>
      <c r="P186" s="67"/>
      <c r="Q186" s="67"/>
      <c r="R186" s="67"/>
      <c r="S186" s="67"/>
      <c r="T186" s="67">
        <v>2</v>
      </c>
      <c r="U186" s="67"/>
      <c r="V186" s="67">
        <f t="shared" ref="V186:V189" si="1080">SUM(P186+S186)</f>
        <v>0</v>
      </c>
      <c r="W186" s="67">
        <f t="shared" ref="W186:W189" si="1081">SUM(Q186+T186)</f>
        <v>2</v>
      </c>
      <c r="X186" s="67">
        <f t="shared" ref="X186:X189" si="1082">SUM(R186+U186)</f>
        <v>0</v>
      </c>
      <c r="Y186" s="69">
        <f t="shared" si="1049"/>
        <v>0</v>
      </c>
      <c r="Z186" s="69">
        <f t="shared" si="1050"/>
        <v>0</v>
      </c>
      <c r="AA186" s="69">
        <f t="shared" si="1051"/>
        <v>0</v>
      </c>
      <c r="AB186" s="69">
        <f t="shared" si="1052"/>
        <v>0</v>
      </c>
      <c r="AC186" s="69">
        <f t="shared" si="1053"/>
        <v>10640.321249999999</v>
      </c>
      <c r="AD186" s="69">
        <f t="shared" si="1054"/>
        <v>0</v>
      </c>
      <c r="AE186" s="69">
        <f t="shared" si="1055"/>
        <v>10640.321249999999</v>
      </c>
      <c r="AF186" s="69">
        <f t="shared" si="1056"/>
        <v>5320.1606249999995</v>
      </c>
      <c r="AG186" s="69">
        <f>(AE186+AF186)*10%</f>
        <v>1596.0481874999998</v>
      </c>
      <c r="AH186" s="69">
        <f t="shared" si="826"/>
        <v>442.42500000000001</v>
      </c>
      <c r="AI186" s="69">
        <f t="shared" si="1058"/>
        <v>17998.955062499997</v>
      </c>
      <c r="AJ186" s="106"/>
      <c r="AK186" s="71">
        <f t="shared" si="1059"/>
        <v>0</v>
      </c>
      <c r="AL186" s="106"/>
      <c r="AM186" s="71">
        <f t="shared" si="1060"/>
        <v>0</v>
      </c>
      <c r="AN186" s="71">
        <f>AJ186+AL186</f>
        <v>0</v>
      </c>
      <c r="AO186" s="71">
        <f t="shared" si="1078"/>
        <v>0</v>
      </c>
      <c r="AP186" s="106"/>
      <c r="AQ186" s="71">
        <f t="shared" si="1061"/>
        <v>0</v>
      </c>
      <c r="AR186" s="71"/>
      <c r="AS186" s="71">
        <f t="shared" si="1062"/>
        <v>0</v>
      </c>
      <c r="AT186" s="70">
        <f t="shared" si="1063"/>
        <v>0</v>
      </c>
      <c r="AU186" s="71">
        <f t="shared" si="1064"/>
        <v>0</v>
      </c>
      <c r="AV186" s="70">
        <f t="shared" si="1065"/>
        <v>0</v>
      </c>
      <c r="AW186" s="71">
        <f t="shared" si="1066"/>
        <v>0</v>
      </c>
      <c r="AX186" s="107"/>
      <c r="AY186" s="124"/>
      <c r="AZ186" s="124"/>
      <c r="BA186" s="124"/>
      <c r="BB186" s="71">
        <f t="shared" si="988"/>
        <v>0</v>
      </c>
      <c r="BC186" s="67"/>
      <c r="BD186" s="67"/>
      <c r="BE186" s="72">
        <f t="shared" si="989"/>
        <v>0</v>
      </c>
      <c r="BF186" s="69">
        <f t="shared" si="1067"/>
        <v>0</v>
      </c>
      <c r="BG186" s="69">
        <f t="shared" si="1068"/>
        <v>2</v>
      </c>
      <c r="BH186" s="69">
        <f t="shared" si="1069"/>
        <v>4788.1445624999988</v>
      </c>
      <c r="BI186" s="69"/>
      <c r="BJ186" s="69">
        <f t="shared" si="1070"/>
        <v>0</v>
      </c>
      <c r="BK186" s="72">
        <f>V186+W186+X186</f>
        <v>2</v>
      </c>
      <c r="BL186" s="69">
        <f>(AE186+AF186)*30%</f>
        <v>4788.1445624999988</v>
      </c>
      <c r="BM186" s="69"/>
      <c r="BN186" s="69"/>
      <c r="BO186" s="69"/>
      <c r="BP186" s="69">
        <f t="shared" si="1071"/>
        <v>0</v>
      </c>
      <c r="BQ186" s="69">
        <f t="shared" si="1072"/>
        <v>9576.2891249999975</v>
      </c>
      <c r="BR186" s="69">
        <f t="shared" si="1073"/>
        <v>12678.794437499999</v>
      </c>
      <c r="BS186" s="69">
        <f t="shared" si="1074"/>
        <v>4788.1445624999988</v>
      </c>
      <c r="BT186" s="69">
        <f t="shared" si="1075"/>
        <v>10108.305187499998</v>
      </c>
      <c r="BU186" s="69">
        <f t="shared" si="1076"/>
        <v>27575.244187499993</v>
      </c>
      <c r="BV186" s="73">
        <f t="shared" si="1077"/>
        <v>330902.93024999992</v>
      </c>
      <c r="BW186" s="74" t="s">
        <v>232</v>
      </c>
    </row>
    <row r="187" spans="1:76" s="55" customFormat="1" ht="14.25" customHeight="1" x14ac:dyDescent="0.3">
      <c r="A187" s="66">
        <v>9</v>
      </c>
      <c r="B187" s="68" t="s">
        <v>297</v>
      </c>
      <c r="C187" s="104" t="s">
        <v>445</v>
      </c>
      <c r="D187" s="67" t="s">
        <v>61</v>
      </c>
      <c r="E187" s="82" t="s">
        <v>298</v>
      </c>
      <c r="F187" s="75">
        <v>84</v>
      </c>
      <c r="G187" s="76">
        <v>43308</v>
      </c>
      <c r="H187" s="76">
        <v>45134</v>
      </c>
      <c r="I187" s="75" t="s">
        <v>170</v>
      </c>
      <c r="J187" s="67" t="s">
        <v>350</v>
      </c>
      <c r="K187" s="67" t="s">
        <v>68</v>
      </c>
      <c r="L187" s="105">
        <v>11</v>
      </c>
      <c r="M187" s="67">
        <v>4.8099999999999996</v>
      </c>
      <c r="N187" s="68">
        <v>17697</v>
      </c>
      <c r="O187" s="69">
        <f t="shared" si="1047"/>
        <v>85122.569999999992</v>
      </c>
      <c r="P187" s="67"/>
      <c r="Q187" s="67"/>
      <c r="R187" s="67"/>
      <c r="S187" s="67">
        <v>1</v>
      </c>
      <c r="T187" s="67"/>
      <c r="U187" s="67"/>
      <c r="V187" s="67">
        <f t="shared" si="1080"/>
        <v>1</v>
      </c>
      <c r="W187" s="67">
        <f t="shared" si="1081"/>
        <v>0</v>
      </c>
      <c r="X187" s="67">
        <f t="shared" si="1082"/>
        <v>0</v>
      </c>
      <c r="Y187" s="69">
        <f t="shared" si="1049"/>
        <v>0</v>
      </c>
      <c r="Z187" s="69">
        <f t="shared" si="1050"/>
        <v>0</v>
      </c>
      <c r="AA187" s="69">
        <f t="shared" si="1051"/>
        <v>0</v>
      </c>
      <c r="AB187" s="69">
        <f t="shared" si="1052"/>
        <v>5320.1606249999995</v>
      </c>
      <c r="AC187" s="69">
        <f t="shared" si="1053"/>
        <v>0</v>
      </c>
      <c r="AD187" s="69">
        <f t="shared" si="1054"/>
        <v>0</v>
      </c>
      <c r="AE187" s="69">
        <f t="shared" si="1055"/>
        <v>5320.1606249999995</v>
      </c>
      <c r="AF187" s="69">
        <f t="shared" si="1056"/>
        <v>2660.0803124999998</v>
      </c>
      <c r="AG187" s="69">
        <f>(AE187+AF187)*10%</f>
        <v>798.02409374999991</v>
      </c>
      <c r="AH187" s="69">
        <f t="shared" si="826"/>
        <v>221.21250000000001</v>
      </c>
      <c r="AI187" s="69">
        <f t="shared" si="1058"/>
        <v>8999.4775312499987</v>
      </c>
      <c r="AJ187" s="106"/>
      <c r="AK187" s="71">
        <f t="shared" si="1059"/>
        <v>0</v>
      </c>
      <c r="AL187" s="106"/>
      <c r="AM187" s="71">
        <f t="shared" si="1060"/>
        <v>0</v>
      </c>
      <c r="AN187" s="71">
        <v>0</v>
      </c>
      <c r="AO187" s="71">
        <f t="shared" si="1078"/>
        <v>0</v>
      </c>
      <c r="AP187" s="106"/>
      <c r="AQ187" s="71">
        <f t="shared" si="1061"/>
        <v>0</v>
      </c>
      <c r="AR187" s="71"/>
      <c r="AS187" s="71">
        <f t="shared" si="1062"/>
        <v>0</v>
      </c>
      <c r="AT187" s="70">
        <f t="shared" si="1063"/>
        <v>0</v>
      </c>
      <c r="AU187" s="71">
        <f t="shared" si="1064"/>
        <v>0</v>
      </c>
      <c r="AV187" s="70">
        <v>0</v>
      </c>
      <c r="AW187" s="71">
        <f t="shared" si="1066"/>
        <v>0</v>
      </c>
      <c r="AX187" s="107"/>
      <c r="AY187" s="124"/>
      <c r="AZ187" s="124"/>
      <c r="BA187" s="124"/>
      <c r="BB187" s="71">
        <f t="shared" si="988"/>
        <v>0</v>
      </c>
      <c r="BC187" s="67"/>
      <c r="BD187" s="67"/>
      <c r="BE187" s="72">
        <f t="shared" si="989"/>
        <v>0</v>
      </c>
      <c r="BF187" s="69">
        <f t="shared" si="1067"/>
        <v>0</v>
      </c>
      <c r="BG187" s="69">
        <f t="shared" si="1068"/>
        <v>1</v>
      </c>
      <c r="BH187" s="69">
        <f t="shared" si="1069"/>
        <v>2394.0722812499994</v>
      </c>
      <c r="BI187" s="69"/>
      <c r="BJ187" s="69">
        <f t="shared" si="1070"/>
        <v>0</v>
      </c>
      <c r="BK187" s="72">
        <f>V187+W187+X187</f>
        <v>1</v>
      </c>
      <c r="BL187" s="69">
        <f>(AE187+AF187)*30%</f>
        <v>2394.0722812499994</v>
      </c>
      <c r="BM187" s="69"/>
      <c r="BN187" s="69"/>
      <c r="BO187" s="69"/>
      <c r="BP187" s="72">
        <f t="shared" si="1071"/>
        <v>0</v>
      </c>
      <c r="BQ187" s="69">
        <f t="shared" si="1072"/>
        <v>4788.1445624999988</v>
      </c>
      <c r="BR187" s="69">
        <f t="shared" si="1073"/>
        <v>6339.3972187499994</v>
      </c>
      <c r="BS187" s="69">
        <f t="shared" si="1074"/>
        <v>2394.0722812499994</v>
      </c>
      <c r="BT187" s="69">
        <f t="shared" si="1075"/>
        <v>5054.1525937499991</v>
      </c>
      <c r="BU187" s="69">
        <f t="shared" si="1076"/>
        <v>13787.622093749997</v>
      </c>
      <c r="BV187" s="73">
        <f t="shared" si="1077"/>
        <v>165451.46512499996</v>
      </c>
      <c r="BW187" s="54" t="s">
        <v>232</v>
      </c>
    </row>
    <row r="188" spans="1:76" s="74" customFormat="1" ht="14.25" customHeight="1" x14ac:dyDescent="0.3">
      <c r="A188" s="83">
        <v>10</v>
      </c>
      <c r="B188" s="104" t="s">
        <v>160</v>
      </c>
      <c r="C188" s="104" t="s">
        <v>445</v>
      </c>
      <c r="D188" s="67" t="s">
        <v>61</v>
      </c>
      <c r="E188" s="119" t="s">
        <v>233</v>
      </c>
      <c r="F188" s="120"/>
      <c r="G188" s="121"/>
      <c r="H188" s="121"/>
      <c r="I188" s="120"/>
      <c r="J188" s="67" t="s">
        <v>65</v>
      </c>
      <c r="K188" s="67" t="s">
        <v>234</v>
      </c>
      <c r="L188" s="105">
        <v>4.09</v>
      </c>
      <c r="M188" s="67">
        <v>4.2300000000000004</v>
      </c>
      <c r="N188" s="68">
        <v>17697</v>
      </c>
      <c r="O188" s="69">
        <f t="shared" si="1047"/>
        <v>74858.310000000012</v>
      </c>
      <c r="P188" s="67"/>
      <c r="Q188" s="67"/>
      <c r="R188" s="67"/>
      <c r="S188" s="67"/>
      <c r="T188" s="67">
        <v>1</v>
      </c>
      <c r="U188" s="67"/>
      <c r="V188" s="67">
        <f t="shared" si="1080"/>
        <v>0</v>
      </c>
      <c r="W188" s="67">
        <f t="shared" si="1081"/>
        <v>1</v>
      </c>
      <c r="X188" s="67">
        <f t="shared" si="1082"/>
        <v>0</v>
      </c>
      <c r="Y188" s="69">
        <f t="shared" si="1049"/>
        <v>0</v>
      </c>
      <c r="Z188" s="69">
        <f t="shared" si="1050"/>
        <v>0</v>
      </c>
      <c r="AA188" s="69">
        <f t="shared" si="1051"/>
        <v>0</v>
      </c>
      <c r="AB188" s="69">
        <f t="shared" si="1052"/>
        <v>0</v>
      </c>
      <c r="AC188" s="69">
        <f t="shared" si="1053"/>
        <v>4678.6443750000008</v>
      </c>
      <c r="AD188" s="69">
        <f t="shared" si="1054"/>
        <v>0</v>
      </c>
      <c r="AE188" s="69">
        <f t="shared" si="1055"/>
        <v>4678.6443750000008</v>
      </c>
      <c r="AF188" s="69">
        <f t="shared" si="1056"/>
        <v>2339.3221875000004</v>
      </c>
      <c r="AG188" s="69">
        <f>(AE188+AF188)*10%</f>
        <v>701.79665625000018</v>
      </c>
      <c r="AH188" s="69">
        <f t="shared" si="826"/>
        <v>221.21250000000001</v>
      </c>
      <c r="AI188" s="69">
        <f t="shared" si="1058"/>
        <v>7940.9757187500018</v>
      </c>
      <c r="AJ188" s="106"/>
      <c r="AK188" s="71">
        <f t="shared" si="1059"/>
        <v>0</v>
      </c>
      <c r="AL188" s="106"/>
      <c r="AM188" s="71">
        <f t="shared" si="1060"/>
        <v>0</v>
      </c>
      <c r="AN188" s="71">
        <f t="shared" ref="AN188:AN189" si="1083">AJ188+AL188</f>
        <v>0</v>
      </c>
      <c r="AO188" s="71">
        <f t="shared" si="1078"/>
        <v>0</v>
      </c>
      <c r="AP188" s="106"/>
      <c r="AQ188" s="71">
        <f t="shared" si="1061"/>
        <v>0</v>
      </c>
      <c r="AR188" s="106"/>
      <c r="AS188" s="71">
        <f t="shared" si="1062"/>
        <v>0</v>
      </c>
      <c r="AT188" s="70">
        <f t="shared" si="1063"/>
        <v>0</v>
      </c>
      <c r="AU188" s="71">
        <f t="shared" si="1064"/>
        <v>0</v>
      </c>
      <c r="AV188" s="70">
        <f t="shared" si="1065"/>
        <v>0</v>
      </c>
      <c r="AW188" s="71">
        <f t="shared" si="1066"/>
        <v>0</v>
      </c>
      <c r="AX188" s="107"/>
      <c r="AY188" s="124"/>
      <c r="AZ188" s="124"/>
      <c r="BA188" s="124"/>
      <c r="BB188" s="71">
        <f t="shared" si="988"/>
        <v>0</v>
      </c>
      <c r="BC188" s="67"/>
      <c r="BD188" s="67"/>
      <c r="BE188" s="72">
        <f t="shared" si="989"/>
        <v>0</v>
      </c>
      <c r="BF188" s="69">
        <f t="shared" si="1067"/>
        <v>0</v>
      </c>
      <c r="BG188" s="69">
        <f t="shared" si="1068"/>
        <v>1</v>
      </c>
      <c r="BH188" s="69">
        <f t="shared" si="1069"/>
        <v>2105.3899687500002</v>
      </c>
      <c r="BI188" s="69"/>
      <c r="BJ188" s="69">
        <f t="shared" si="1070"/>
        <v>0</v>
      </c>
      <c r="BK188" s="72"/>
      <c r="BL188" s="69"/>
      <c r="BM188" s="69"/>
      <c r="BN188" s="69"/>
      <c r="BO188" s="69"/>
      <c r="BP188" s="72">
        <f t="shared" si="1071"/>
        <v>0</v>
      </c>
      <c r="BQ188" s="69">
        <f t="shared" si="1072"/>
        <v>2105.3899687500002</v>
      </c>
      <c r="BR188" s="69">
        <f t="shared" si="1073"/>
        <v>5601.6535312500009</v>
      </c>
      <c r="BS188" s="69">
        <f t="shared" si="1074"/>
        <v>2105.3899687500002</v>
      </c>
      <c r="BT188" s="69">
        <f t="shared" si="1075"/>
        <v>2339.3221875000004</v>
      </c>
      <c r="BU188" s="69">
        <f t="shared" si="1076"/>
        <v>10046.365687500002</v>
      </c>
      <c r="BV188" s="73">
        <f t="shared" si="1077"/>
        <v>120556.38825000002</v>
      </c>
      <c r="BW188" s="54" t="s">
        <v>275</v>
      </c>
    </row>
    <row r="189" spans="1:76" s="55" customFormat="1" ht="14.25" customHeight="1" x14ac:dyDescent="0.3">
      <c r="A189" s="66">
        <v>11</v>
      </c>
      <c r="B189" s="190" t="s">
        <v>451</v>
      </c>
      <c r="C189" s="104" t="s">
        <v>445</v>
      </c>
      <c r="D189" s="67" t="s">
        <v>61</v>
      </c>
      <c r="E189" s="119" t="s">
        <v>94</v>
      </c>
      <c r="F189" s="75">
        <v>66</v>
      </c>
      <c r="G189" s="76">
        <v>42895</v>
      </c>
      <c r="H189" s="76">
        <v>44721</v>
      </c>
      <c r="I189" s="75" t="s">
        <v>172</v>
      </c>
      <c r="J189" s="67" t="s">
        <v>71</v>
      </c>
      <c r="K189" s="67" t="s">
        <v>72</v>
      </c>
      <c r="L189" s="105">
        <v>21.11</v>
      </c>
      <c r="M189" s="67">
        <v>5.12</v>
      </c>
      <c r="N189" s="68">
        <v>17697</v>
      </c>
      <c r="O189" s="69">
        <f t="shared" si="1047"/>
        <v>90608.639999999999</v>
      </c>
      <c r="P189" s="67"/>
      <c r="Q189" s="67"/>
      <c r="R189" s="67"/>
      <c r="S189" s="67">
        <v>1</v>
      </c>
      <c r="T189" s="67"/>
      <c r="U189" s="67"/>
      <c r="V189" s="67">
        <f t="shared" si="1080"/>
        <v>1</v>
      </c>
      <c r="W189" s="67">
        <f t="shared" si="1081"/>
        <v>0</v>
      </c>
      <c r="X189" s="67">
        <f t="shared" si="1082"/>
        <v>0</v>
      </c>
      <c r="Y189" s="69">
        <f t="shared" si="1049"/>
        <v>0</v>
      </c>
      <c r="Z189" s="69">
        <f t="shared" si="1050"/>
        <v>0</v>
      </c>
      <c r="AA189" s="69">
        <f t="shared" si="1051"/>
        <v>0</v>
      </c>
      <c r="AB189" s="69">
        <f t="shared" si="1052"/>
        <v>5663.04</v>
      </c>
      <c r="AC189" s="69">
        <f t="shared" si="1053"/>
        <v>0</v>
      </c>
      <c r="AD189" s="69">
        <f t="shared" si="1054"/>
        <v>0</v>
      </c>
      <c r="AE189" s="69">
        <f t="shared" si="1055"/>
        <v>5663.04</v>
      </c>
      <c r="AF189" s="69">
        <f t="shared" si="1056"/>
        <v>2831.52</v>
      </c>
      <c r="AG189" s="69"/>
      <c r="AH189" s="69">
        <f t="shared" si="826"/>
        <v>221.21250000000001</v>
      </c>
      <c r="AI189" s="69">
        <f t="shared" si="1058"/>
        <v>8715.7724999999991</v>
      </c>
      <c r="AJ189" s="106"/>
      <c r="AK189" s="71">
        <f t="shared" si="1059"/>
        <v>0</v>
      </c>
      <c r="AL189" s="106"/>
      <c r="AM189" s="71">
        <f t="shared" si="1060"/>
        <v>0</v>
      </c>
      <c r="AN189" s="71">
        <f t="shared" si="1083"/>
        <v>0</v>
      </c>
      <c r="AO189" s="71">
        <f t="shared" si="1078"/>
        <v>0</v>
      </c>
      <c r="AP189" s="106"/>
      <c r="AQ189" s="71">
        <f t="shared" si="1061"/>
        <v>0</v>
      </c>
      <c r="AR189" s="106"/>
      <c r="AS189" s="71">
        <f t="shared" si="1062"/>
        <v>0</v>
      </c>
      <c r="AT189" s="70">
        <f t="shared" si="1063"/>
        <v>0</v>
      </c>
      <c r="AU189" s="71">
        <f t="shared" si="1064"/>
        <v>0</v>
      </c>
      <c r="AV189" s="70">
        <f t="shared" si="1065"/>
        <v>0</v>
      </c>
      <c r="AW189" s="71">
        <f t="shared" si="1066"/>
        <v>0</v>
      </c>
      <c r="AX189" s="107"/>
      <c r="AY189" s="124"/>
      <c r="AZ189" s="107"/>
      <c r="BA189" s="124"/>
      <c r="BB189" s="71">
        <f t="shared" si="988"/>
        <v>0</v>
      </c>
      <c r="BC189" s="67"/>
      <c r="BD189" s="67"/>
      <c r="BE189" s="72">
        <f t="shared" si="989"/>
        <v>0</v>
      </c>
      <c r="BF189" s="69">
        <f t="shared" si="1067"/>
        <v>0</v>
      </c>
      <c r="BG189" s="69">
        <f t="shared" si="1068"/>
        <v>1</v>
      </c>
      <c r="BH189" s="69">
        <f t="shared" si="1069"/>
        <v>2548.3679999999999</v>
      </c>
      <c r="BI189" s="69"/>
      <c r="BJ189" s="69">
        <f t="shared" si="1070"/>
        <v>0</v>
      </c>
      <c r="BK189" s="72"/>
      <c r="BL189" s="69"/>
      <c r="BM189" s="69"/>
      <c r="BN189" s="69"/>
      <c r="BO189" s="69"/>
      <c r="BP189" s="72">
        <f t="shared" si="1071"/>
        <v>0</v>
      </c>
      <c r="BQ189" s="69">
        <f t="shared" si="1072"/>
        <v>2548.3679999999999</v>
      </c>
      <c r="BR189" s="69">
        <f t="shared" si="1073"/>
        <v>5884.2524999999996</v>
      </c>
      <c r="BS189" s="69">
        <f t="shared" si="1074"/>
        <v>2548.3679999999999</v>
      </c>
      <c r="BT189" s="69">
        <f t="shared" si="1075"/>
        <v>2831.52</v>
      </c>
      <c r="BU189" s="69">
        <f t="shared" si="1076"/>
        <v>11264.1405</v>
      </c>
      <c r="BV189" s="73">
        <f t="shared" si="1077"/>
        <v>135169.68599999999</v>
      </c>
      <c r="BW189" s="54"/>
      <c r="BX189" s="140"/>
    </row>
    <row r="190" spans="1:76" s="55" customFormat="1" ht="14.25" customHeight="1" x14ac:dyDescent="0.3">
      <c r="A190" s="83">
        <v>12</v>
      </c>
      <c r="B190" s="104" t="s">
        <v>157</v>
      </c>
      <c r="C190" s="104" t="s">
        <v>445</v>
      </c>
      <c r="D190" s="67" t="s">
        <v>82</v>
      </c>
      <c r="E190" s="119" t="s">
        <v>158</v>
      </c>
      <c r="F190" s="120">
        <v>103</v>
      </c>
      <c r="G190" s="121">
        <v>43817</v>
      </c>
      <c r="H190" s="121">
        <v>45644</v>
      </c>
      <c r="I190" s="120" t="s">
        <v>170</v>
      </c>
      <c r="J190" s="67" t="s">
        <v>350</v>
      </c>
      <c r="K190" s="67" t="s">
        <v>87</v>
      </c>
      <c r="L190" s="105">
        <v>7.07</v>
      </c>
      <c r="M190" s="105">
        <v>3.97</v>
      </c>
      <c r="N190" s="68">
        <v>17697</v>
      </c>
      <c r="O190" s="69">
        <f t="shared" si="1047"/>
        <v>70257.09</v>
      </c>
      <c r="P190" s="67"/>
      <c r="Q190" s="67"/>
      <c r="R190" s="67"/>
      <c r="S190" s="67">
        <v>1</v>
      </c>
      <c r="T190" s="67"/>
      <c r="U190" s="67"/>
      <c r="V190" s="67">
        <f t="shared" ref="V190:X191" si="1084">SUM(P190+S190)</f>
        <v>1</v>
      </c>
      <c r="W190" s="67">
        <f t="shared" si="1084"/>
        <v>0</v>
      </c>
      <c r="X190" s="67">
        <f t="shared" si="1084"/>
        <v>0</v>
      </c>
      <c r="Y190" s="69">
        <f t="shared" si="1049"/>
        <v>0</v>
      </c>
      <c r="Z190" s="69">
        <f t="shared" si="1050"/>
        <v>0</v>
      </c>
      <c r="AA190" s="69">
        <f t="shared" si="1051"/>
        <v>0</v>
      </c>
      <c r="AB190" s="69">
        <f t="shared" si="1052"/>
        <v>4391.0681249999998</v>
      </c>
      <c r="AC190" s="69">
        <f t="shared" si="1053"/>
        <v>0</v>
      </c>
      <c r="AD190" s="69">
        <f t="shared" si="1054"/>
        <v>0</v>
      </c>
      <c r="AE190" s="69">
        <f t="shared" si="1055"/>
        <v>4391.0681249999998</v>
      </c>
      <c r="AF190" s="69">
        <f t="shared" si="1056"/>
        <v>2195.5340624999999</v>
      </c>
      <c r="AG190" s="69">
        <f>(AE190+AF190)*10%</f>
        <v>658.66021875000001</v>
      </c>
      <c r="AH190" s="69">
        <f t="shared" si="826"/>
        <v>221.21250000000001</v>
      </c>
      <c r="AI190" s="69">
        <f t="shared" si="1058"/>
        <v>7466.4749062499995</v>
      </c>
      <c r="AJ190" s="106"/>
      <c r="AK190" s="71">
        <f t="shared" si="1059"/>
        <v>0</v>
      </c>
      <c r="AL190" s="106"/>
      <c r="AM190" s="71">
        <f t="shared" si="1060"/>
        <v>0</v>
      </c>
      <c r="AN190" s="71">
        <f>AJ190+AL190</f>
        <v>0</v>
      </c>
      <c r="AO190" s="71">
        <f t="shared" si="1078"/>
        <v>0</v>
      </c>
      <c r="AP190" s="106"/>
      <c r="AQ190" s="71">
        <f t="shared" si="1061"/>
        <v>0</v>
      </c>
      <c r="AR190" s="106"/>
      <c r="AS190" s="71">
        <f t="shared" si="1062"/>
        <v>0</v>
      </c>
      <c r="AT190" s="70">
        <f t="shared" si="1063"/>
        <v>0</v>
      </c>
      <c r="AU190" s="71">
        <f t="shared" si="1064"/>
        <v>0</v>
      </c>
      <c r="AV190" s="70">
        <f t="shared" si="1065"/>
        <v>0</v>
      </c>
      <c r="AW190" s="71">
        <f t="shared" si="1066"/>
        <v>0</v>
      </c>
      <c r="AX190" s="107"/>
      <c r="AY190" s="124"/>
      <c r="AZ190" s="107"/>
      <c r="BA190" s="124"/>
      <c r="BB190" s="71">
        <f t="shared" si="988"/>
        <v>0</v>
      </c>
      <c r="BC190" s="67"/>
      <c r="BD190" s="67"/>
      <c r="BE190" s="72">
        <f t="shared" si="989"/>
        <v>0</v>
      </c>
      <c r="BF190" s="69">
        <f t="shared" si="1067"/>
        <v>0</v>
      </c>
      <c r="BG190" s="69">
        <f t="shared" si="1068"/>
        <v>1</v>
      </c>
      <c r="BH190" s="69">
        <f t="shared" si="1069"/>
        <v>1975.9806562499998</v>
      </c>
      <c r="BI190" s="69"/>
      <c r="BJ190" s="69">
        <f t="shared" si="1070"/>
        <v>0</v>
      </c>
      <c r="BK190" s="72">
        <f t="shared" ref="BK190:BK201" si="1085">V190+W190+X190</f>
        <v>1</v>
      </c>
      <c r="BL190" s="69">
        <f>(AE190+AF190)*30%</f>
        <v>1975.9806562499998</v>
      </c>
      <c r="BM190" s="69"/>
      <c r="BN190" s="69"/>
      <c r="BO190" s="69"/>
      <c r="BP190" s="72">
        <f t="shared" si="1071"/>
        <v>0</v>
      </c>
      <c r="BQ190" s="69">
        <f t="shared" si="1072"/>
        <v>3951.9613124999996</v>
      </c>
      <c r="BR190" s="69">
        <f t="shared" si="1073"/>
        <v>5270.9408437499997</v>
      </c>
      <c r="BS190" s="69">
        <f t="shared" si="1074"/>
        <v>1975.9806562499998</v>
      </c>
      <c r="BT190" s="69">
        <f t="shared" si="1075"/>
        <v>4171.5147187499997</v>
      </c>
      <c r="BU190" s="69">
        <f t="shared" si="1076"/>
        <v>11418.436218749999</v>
      </c>
      <c r="BV190" s="73">
        <f t="shared" si="1077"/>
        <v>137021.23462499998</v>
      </c>
      <c r="BW190" s="54" t="s">
        <v>232</v>
      </c>
    </row>
    <row r="191" spans="1:76" s="55" customFormat="1" ht="14.25" customHeight="1" x14ac:dyDescent="0.3">
      <c r="A191" s="66">
        <v>13</v>
      </c>
      <c r="B191" s="104" t="s">
        <v>125</v>
      </c>
      <c r="C191" s="104" t="s">
        <v>445</v>
      </c>
      <c r="D191" s="67" t="s">
        <v>82</v>
      </c>
      <c r="E191" s="119" t="s">
        <v>126</v>
      </c>
      <c r="F191" s="75">
        <v>113</v>
      </c>
      <c r="G191" s="76">
        <v>44071</v>
      </c>
      <c r="H191" s="76">
        <v>45897</v>
      </c>
      <c r="I191" s="75" t="s">
        <v>170</v>
      </c>
      <c r="J191" s="67" t="s">
        <v>348</v>
      </c>
      <c r="K191" s="67" t="s">
        <v>110</v>
      </c>
      <c r="L191" s="105">
        <v>25.05</v>
      </c>
      <c r="M191" s="105">
        <v>4.3899999999999997</v>
      </c>
      <c r="N191" s="68">
        <v>17697</v>
      </c>
      <c r="O191" s="69">
        <f t="shared" si="1047"/>
        <v>77689.829999999987</v>
      </c>
      <c r="P191" s="67"/>
      <c r="Q191" s="67"/>
      <c r="R191" s="67"/>
      <c r="S191" s="67">
        <v>2</v>
      </c>
      <c r="T191" s="67"/>
      <c r="U191" s="67"/>
      <c r="V191" s="67">
        <f t="shared" si="1084"/>
        <v>2</v>
      </c>
      <c r="W191" s="67">
        <f t="shared" si="1084"/>
        <v>0</v>
      </c>
      <c r="X191" s="67">
        <f t="shared" si="1084"/>
        <v>0</v>
      </c>
      <c r="Y191" s="69">
        <f t="shared" si="1049"/>
        <v>0</v>
      </c>
      <c r="Z191" s="69">
        <f t="shared" si="1050"/>
        <v>0</v>
      </c>
      <c r="AA191" s="69">
        <f t="shared" si="1051"/>
        <v>0</v>
      </c>
      <c r="AB191" s="69">
        <f t="shared" si="1052"/>
        <v>9711.2287499999984</v>
      </c>
      <c r="AC191" s="69">
        <f t="shared" si="1053"/>
        <v>0</v>
      </c>
      <c r="AD191" s="69">
        <f t="shared" si="1054"/>
        <v>0</v>
      </c>
      <c r="AE191" s="69">
        <f t="shared" si="1055"/>
        <v>9711.2287499999984</v>
      </c>
      <c r="AF191" s="69">
        <f t="shared" si="1056"/>
        <v>4855.6143749999992</v>
      </c>
      <c r="AG191" s="69">
        <f>(AE191+AF191)*10%</f>
        <v>1456.6843124999998</v>
      </c>
      <c r="AH191" s="69">
        <f t="shared" si="826"/>
        <v>442.42500000000001</v>
      </c>
      <c r="AI191" s="69">
        <f t="shared" si="1058"/>
        <v>16465.952437499996</v>
      </c>
      <c r="AJ191" s="106"/>
      <c r="AK191" s="71">
        <f t="shared" si="1059"/>
        <v>0</v>
      </c>
      <c r="AL191" s="106"/>
      <c r="AM191" s="71">
        <f t="shared" si="1060"/>
        <v>0</v>
      </c>
      <c r="AN191" s="71">
        <f>AJ191+AL191</f>
        <v>0</v>
      </c>
      <c r="AO191" s="71">
        <f t="shared" si="1078"/>
        <v>0</v>
      </c>
      <c r="AP191" s="106"/>
      <c r="AQ191" s="71">
        <f t="shared" si="1061"/>
        <v>0</v>
      </c>
      <c r="AR191" s="106"/>
      <c r="AS191" s="71">
        <f t="shared" si="1062"/>
        <v>0</v>
      </c>
      <c r="AT191" s="70">
        <f t="shared" si="1063"/>
        <v>0</v>
      </c>
      <c r="AU191" s="71">
        <f t="shared" si="1064"/>
        <v>0</v>
      </c>
      <c r="AV191" s="70">
        <f t="shared" si="1065"/>
        <v>0</v>
      </c>
      <c r="AW191" s="71">
        <f t="shared" si="1066"/>
        <v>0</v>
      </c>
      <c r="AX191" s="107"/>
      <c r="AY191" s="124"/>
      <c r="AZ191" s="107"/>
      <c r="BA191" s="124"/>
      <c r="BB191" s="71">
        <f t="shared" si="988"/>
        <v>0</v>
      </c>
      <c r="BC191" s="67"/>
      <c r="BD191" s="67"/>
      <c r="BE191" s="72">
        <f t="shared" si="989"/>
        <v>0</v>
      </c>
      <c r="BF191" s="69">
        <f t="shared" si="1067"/>
        <v>0</v>
      </c>
      <c r="BG191" s="69">
        <f t="shared" si="1068"/>
        <v>2</v>
      </c>
      <c r="BH191" s="69">
        <f t="shared" si="1069"/>
        <v>4370.0529374999987</v>
      </c>
      <c r="BI191" s="69"/>
      <c r="BJ191" s="69">
        <f t="shared" si="1070"/>
        <v>0</v>
      </c>
      <c r="BK191" s="72">
        <f t="shared" si="1085"/>
        <v>2</v>
      </c>
      <c r="BL191" s="69">
        <f>(AE191+AF191)*35%</f>
        <v>5098.3950937499985</v>
      </c>
      <c r="BM191" s="69"/>
      <c r="BN191" s="69"/>
      <c r="BO191" s="69"/>
      <c r="BP191" s="72">
        <f t="shared" si="1071"/>
        <v>0</v>
      </c>
      <c r="BQ191" s="69">
        <f t="shared" si="1072"/>
        <v>9468.4480312499982</v>
      </c>
      <c r="BR191" s="69">
        <f t="shared" si="1073"/>
        <v>11610.338062499997</v>
      </c>
      <c r="BS191" s="69">
        <f t="shared" si="1074"/>
        <v>4370.0529374999987</v>
      </c>
      <c r="BT191" s="69">
        <f t="shared" si="1075"/>
        <v>9954.0094687499986</v>
      </c>
      <c r="BU191" s="69">
        <f t="shared" si="1076"/>
        <v>25934.400468749995</v>
      </c>
      <c r="BV191" s="73">
        <f t="shared" si="1077"/>
        <v>311212.80562499992</v>
      </c>
      <c r="BW191" s="54" t="s">
        <v>231</v>
      </c>
    </row>
    <row r="192" spans="1:76" s="55" customFormat="1" ht="14.25" customHeight="1" x14ac:dyDescent="0.3">
      <c r="A192" s="83">
        <v>14</v>
      </c>
      <c r="B192" s="102" t="s">
        <v>156</v>
      </c>
      <c r="C192" s="81" t="s">
        <v>445</v>
      </c>
      <c r="D192" s="46" t="s">
        <v>61</v>
      </c>
      <c r="E192" s="82" t="s">
        <v>95</v>
      </c>
      <c r="F192" s="133">
        <v>77</v>
      </c>
      <c r="G192" s="134">
        <v>43304</v>
      </c>
      <c r="H192" s="103">
        <v>45130</v>
      </c>
      <c r="I192" s="133" t="s">
        <v>167</v>
      </c>
      <c r="J192" s="46" t="s">
        <v>349</v>
      </c>
      <c r="K192" s="46" t="s">
        <v>64</v>
      </c>
      <c r="L192" s="77">
        <v>36</v>
      </c>
      <c r="M192" s="46">
        <v>5.41</v>
      </c>
      <c r="N192" s="68">
        <v>17697</v>
      </c>
      <c r="O192" s="69">
        <f t="shared" si="1047"/>
        <v>95740.77</v>
      </c>
      <c r="P192" s="46"/>
      <c r="Q192" s="46"/>
      <c r="R192" s="46"/>
      <c r="S192" s="46"/>
      <c r="T192" s="46">
        <v>1</v>
      </c>
      <c r="U192" s="46"/>
      <c r="V192" s="67">
        <f t="shared" ref="V192:V196" si="1086">SUM(P192+S192)</f>
        <v>0</v>
      </c>
      <c r="W192" s="67">
        <f t="shared" ref="W192:W196" si="1087">SUM(Q192+T192)</f>
        <v>1</v>
      </c>
      <c r="X192" s="67">
        <f t="shared" ref="X192:X196" si="1088">SUM(R192+U192)</f>
        <v>0</v>
      </c>
      <c r="Y192" s="69">
        <f t="shared" si="1049"/>
        <v>0</v>
      </c>
      <c r="Z192" s="69">
        <f t="shared" si="1050"/>
        <v>0</v>
      </c>
      <c r="AA192" s="69">
        <f t="shared" si="1051"/>
        <v>0</v>
      </c>
      <c r="AB192" s="69">
        <f t="shared" si="1052"/>
        <v>0</v>
      </c>
      <c r="AC192" s="69">
        <f t="shared" si="1053"/>
        <v>5983.7981250000003</v>
      </c>
      <c r="AD192" s="69">
        <f t="shared" si="1054"/>
        <v>0</v>
      </c>
      <c r="AE192" s="69">
        <f t="shared" si="1055"/>
        <v>5983.7981250000003</v>
      </c>
      <c r="AF192" s="69">
        <f t="shared" si="1056"/>
        <v>2991.8990625000001</v>
      </c>
      <c r="AG192" s="69">
        <f t="shared" ref="AG192:AG195" si="1089">(AE192+AF192)*10%</f>
        <v>897.56971874999999</v>
      </c>
      <c r="AH192" s="69">
        <f t="shared" si="826"/>
        <v>221.21250000000001</v>
      </c>
      <c r="AI192" s="69">
        <f t="shared" si="1058"/>
        <v>10094.47940625</v>
      </c>
      <c r="AJ192" s="78"/>
      <c r="AK192" s="71">
        <f t="shared" si="1059"/>
        <v>0</v>
      </c>
      <c r="AL192" s="78"/>
      <c r="AM192" s="71">
        <f t="shared" si="1060"/>
        <v>0</v>
      </c>
      <c r="AN192" s="71">
        <f t="shared" ref="AN192:AN195" si="1090">AJ192+AL192</f>
        <v>0</v>
      </c>
      <c r="AO192" s="71">
        <f t="shared" si="1078"/>
        <v>0</v>
      </c>
      <c r="AP192" s="78"/>
      <c r="AQ192" s="71">
        <f t="shared" si="1061"/>
        <v>0</v>
      </c>
      <c r="AR192" s="78"/>
      <c r="AS192" s="71">
        <f t="shared" si="1062"/>
        <v>0</v>
      </c>
      <c r="AT192" s="70">
        <f t="shared" si="1063"/>
        <v>0</v>
      </c>
      <c r="AU192" s="71">
        <f t="shared" si="1064"/>
        <v>0</v>
      </c>
      <c r="AV192" s="70">
        <f t="shared" si="1065"/>
        <v>0</v>
      </c>
      <c r="AW192" s="71">
        <f t="shared" si="1066"/>
        <v>0</v>
      </c>
      <c r="AX192" s="79"/>
      <c r="AY192" s="80"/>
      <c r="AZ192" s="79"/>
      <c r="BA192" s="80"/>
      <c r="BB192" s="71">
        <f t="shared" si="988"/>
        <v>0</v>
      </c>
      <c r="BC192" s="46"/>
      <c r="BD192" s="46"/>
      <c r="BE192" s="72">
        <f t="shared" si="989"/>
        <v>0</v>
      </c>
      <c r="BF192" s="69">
        <f t="shared" si="1067"/>
        <v>0</v>
      </c>
      <c r="BG192" s="69">
        <f t="shared" si="1068"/>
        <v>1</v>
      </c>
      <c r="BH192" s="69">
        <f t="shared" si="1069"/>
        <v>2692.70915625</v>
      </c>
      <c r="BI192" s="72"/>
      <c r="BJ192" s="72">
        <f t="shared" ref="BJ192:BJ194" si="1091">(O192/18*BI192)*30%</f>
        <v>0</v>
      </c>
      <c r="BK192" s="72">
        <f t="shared" si="1085"/>
        <v>1</v>
      </c>
      <c r="BL192" s="69">
        <f>(AE192+AF192)*40%</f>
        <v>3590.278875</v>
      </c>
      <c r="BM192" s="69"/>
      <c r="BN192" s="69"/>
      <c r="BO192" s="69"/>
      <c r="BP192" s="72">
        <f t="shared" ref="BP192:BP193" si="1092">7079/18*BO192</f>
        <v>0</v>
      </c>
      <c r="BQ192" s="69">
        <f t="shared" si="1072"/>
        <v>6282.9880312499999</v>
      </c>
      <c r="BR192" s="69">
        <f t="shared" si="1073"/>
        <v>7102.5803437499999</v>
      </c>
      <c r="BS192" s="69">
        <f t="shared" si="1074"/>
        <v>2692.70915625</v>
      </c>
      <c r="BT192" s="69">
        <f t="shared" si="1075"/>
        <v>6582.1779375000006</v>
      </c>
      <c r="BU192" s="69">
        <f t="shared" si="1076"/>
        <v>16377.4674375</v>
      </c>
      <c r="BV192" s="73">
        <f t="shared" si="1077"/>
        <v>196529.60924999998</v>
      </c>
      <c r="BW192" s="54" t="s">
        <v>228</v>
      </c>
    </row>
    <row r="193" spans="1:76" s="55" customFormat="1" ht="14.25" customHeight="1" x14ac:dyDescent="0.3">
      <c r="A193" s="66">
        <v>15</v>
      </c>
      <c r="B193" s="102" t="s">
        <v>214</v>
      </c>
      <c r="C193" s="81" t="s">
        <v>445</v>
      </c>
      <c r="D193" s="46" t="s">
        <v>61</v>
      </c>
      <c r="E193" s="102" t="s">
        <v>153</v>
      </c>
      <c r="F193" s="75">
        <v>112</v>
      </c>
      <c r="G193" s="76">
        <v>44071</v>
      </c>
      <c r="H193" s="76">
        <v>45897</v>
      </c>
      <c r="I193" s="75" t="s">
        <v>170</v>
      </c>
      <c r="J193" s="46" t="s">
        <v>348</v>
      </c>
      <c r="K193" s="46" t="s">
        <v>72</v>
      </c>
      <c r="L193" s="77">
        <v>38</v>
      </c>
      <c r="M193" s="46">
        <v>5.2</v>
      </c>
      <c r="N193" s="68">
        <v>17697</v>
      </c>
      <c r="O193" s="69">
        <f t="shared" si="1047"/>
        <v>92024.400000000009</v>
      </c>
      <c r="P193" s="46"/>
      <c r="Q193" s="46"/>
      <c r="R193" s="46"/>
      <c r="S193" s="46">
        <v>1</v>
      </c>
      <c r="T193" s="46"/>
      <c r="U193" s="46"/>
      <c r="V193" s="67">
        <f t="shared" si="1086"/>
        <v>1</v>
      </c>
      <c r="W193" s="67">
        <f t="shared" si="1087"/>
        <v>0</v>
      </c>
      <c r="X193" s="67">
        <f t="shared" si="1088"/>
        <v>0</v>
      </c>
      <c r="Y193" s="69">
        <f t="shared" si="1049"/>
        <v>0</v>
      </c>
      <c r="Z193" s="69">
        <f t="shared" si="1050"/>
        <v>0</v>
      </c>
      <c r="AA193" s="69">
        <f t="shared" si="1051"/>
        <v>0</v>
      </c>
      <c r="AB193" s="69">
        <f t="shared" si="1052"/>
        <v>5751.5250000000005</v>
      </c>
      <c r="AC193" s="69">
        <f t="shared" si="1053"/>
        <v>0</v>
      </c>
      <c r="AD193" s="69">
        <f t="shared" si="1054"/>
        <v>0</v>
      </c>
      <c r="AE193" s="69">
        <f t="shared" si="1055"/>
        <v>5751.5250000000005</v>
      </c>
      <c r="AF193" s="69">
        <f t="shared" si="1056"/>
        <v>2875.7625000000003</v>
      </c>
      <c r="AG193" s="69">
        <f t="shared" si="1089"/>
        <v>862.7287500000001</v>
      </c>
      <c r="AH193" s="69">
        <f t="shared" si="826"/>
        <v>221.21250000000001</v>
      </c>
      <c r="AI193" s="69">
        <f t="shared" si="1058"/>
        <v>9711.228750000002</v>
      </c>
      <c r="AJ193" s="78"/>
      <c r="AK193" s="71">
        <f t="shared" si="1059"/>
        <v>0</v>
      </c>
      <c r="AL193" s="78"/>
      <c r="AM193" s="71">
        <f t="shared" si="1060"/>
        <v>0</v>
      </c>
      <c r="AN193" s="71">
        <f t="shared" si="1090"/>
        <v>0</v>
      </c>
      <c r="AO193" s="71">
        <f t="shared" si="1078"/>
        <v>0</v>
      </c>
      <c r="AP193" s="78"/>
      <c r="AQ193" s="71">
        <f t="shared" si="1061"/>
        <v>0</v>
      </c>
      <c r="AR193" s="78"/>
      <c r="AS193" s="71">
        <f t="shared" si="1062"/>
        <v>0</v>
      </c>
      <c r="AT193" s="70">
        <f t="shared" si="1063"/>
        <v>0</v>
      </c>
      <c r="AU193" s="71">
        <f t="shared" si="1064"/>
        <v>0</v>
      </c>
      <c r="AV193" s="70">
        <f t="shared" si="1065"/>
        <v>0</v>
      </c>
      <c r="AW193" s="71">
        <f t="shared" si="1066"/>
        <v>0</v>
      </c>
      <c r="AX193" s="79"/>
      <c r="AY193" s="79"/>
      <c r="AZ193" s="79"/>
      <c r="BA193" s="79"/>
      <c r="BB193" s="71">
        <f t="shared" si="988"/>
        <v>0</v>
      </c>
      <c r="BC193" s="46"/>
      <c r="BD193" s="46"/>
      <c r="BE193" s="72">
        <f t="shared" si="989"/>
        <v>0</v>
      </c>
      <c r="BF193" s="69">
        <f t="shared" si="1067"/>
        <v>0</v>
      </c>
      <c r="BG193" s="69">
        <f t="shared" si="1068"/>
        <v>1</v>
      </c>
      <c r="BH193" s="69">
        <f t="shared" si="1069"/>
        <v>2588.1862500000002</v>
      </c>
      <c r="BI193" s="72"/>
      <c r="BJ193" s="72">
        <f t="shared" si="1091"/>
        <v>0</v>
      </c>
      <c r="BK193" s="72">
        <f t="shared" si="1085"/>
        <v>1</v>
      </c>
      <c r="BL193" s="69">
        <f>(AE193+AF193)*35%</f>
        <v>3019.5506249999999</v>
      </c>
      <c r="BM193" s="69"/>
      <c r="BN193" s="69"/>
      <c r="BO193" s="72"/>
      <c r="BP193" s="72">
        <f t="shared" si="1092"/>
        <v>0</v>
      </c>
      <c r="BQ193" s="69">
        <f t="shared" si="1072"/>
        <v>5607.7368750000005</v>
      </c>
      <c r="BR193" s="69">
        <f t="shared" si="1073"/>
        <v>6835.4662500000004</v>
      </c>
      <c r="BS193" s="69">
        <f t="shared" si="1074"/>
        <v>2588.1862500000002</v>
      </c>
      <c r="BT193" s="69">
        <f t="shared" si="1075"/>
        <v>5895.3131250000006</v>
      </c>
      <c r="BU193" s="69">
        <f t="shared" si="1076"/>
        <v>15318.965625000003</v>
      </c>
      <c r="BV193" s="73">
        <f t="shared" si="1077"/>
        <v>183827.58750000002</v>
      </c>
      <c r="BW193" s="54" t="s">
        <v>231</v>
      </c>
    </row>
    <row r="194" spans="1:76" s="55" customFormat="1" ht="14.25" customHeight="1" x14ac:dyDescent="0.3">
      <c r="A194" s="66">
        <v>17</v>
      </c>
      <c r="B194" s="81" t="s">
        <v>96</v>
      </c>
      <c r="C194" s="81" t="s">
        <v>445</v>
      </c>
      <c r="D194" s="46" t="s">
        <v>61</v>
      </c>
      <c r="E194" s="82" t="s">
        <v>98</v>
      </c>
      <c r="F194" s="75">
        <v>120</v>
      </c>
      <c r="G194" s="76">
        <v>44377</v>
      </c>
      <c r="H194" s="76">
        <v>46203</v>
      </c>
      <c r="I194" s="75" t="s">
        <v>168</v>
      </c>
      <c r="J194" s="46" t="s">
        <v>348</v>
      </c>
      <c r="K194" s="46" t="s">
        <v>72</v>
      </c>
      <c r="L194" s="77">
        <v>37.090000000000003</v>
      </c>
      <c r="M194" s="46">
        <v>5.2</v>
      </c>
      <c r="N194" s="68">
        <v>17697</v>
      </c>
      <c r="O194" s="69">
        <f t="shared" si="1047"/>
        <v>92024.400000000009</v>
      </c>
      <c r="P194" s="46"/>
      <c r="Q194" s="46"/>
      <c r="R194" s="46"/>
      <c r="S194" s="46"/>
      <c r="T194" s="46">
        <v>1</v>
      </c>
      <c r="U194" s="46"/>
      <c r="V194" s="67">
        <f t="shared" si="1086"/>
        <v>0</v>
      </c>
      <c r="W194" s="67">
        <f t="shared" si="1087"/>
        <v>1</v>
      </c>
      <c r="X194" s="67">
        <f t="shared" si="1088"/>
        <v>0</v>
      </c>
      <c r="Y194" s="69">
        <f t="shared" si="1049"/>
        <v>0</v>
      </c>
      <c r="Z194" s="69">
        <f t="shared" si="1050"/>
        <v>0</v>
      </c>
      <c r="AA194" s="69">
        <f t="shared" si="1051"/>
        <v>0</v>
      </c>
      <c r="AB194" s="69">
        <f t="shared" si="1052"/>
        <v>0</v>
      </c>
      <c r="AC194" s="69">
        <f t="shared" si="1053"/>
        <v>5751.5250000000005</v>
      </c>
      <c r="AD194" s="69">
        <f t="shared" si="1054"/>
        <v>0</v>
      </c>
      <c r="AE194" s="69">
        <f t="shared" si="1055"/>
        <v>5751.5250000000005</v>
      </c>
      <c r="AF194" s="69">
        <f t="shared" si="1056"/>
        <v>2875.7625000000003</v>
      </c>
      <c r="AG194" s="69">
        <f t="shared" si="1089"/>
        <v>862.7287500000001</v>
      </c>
      <c r="AH194" s="69">
        <f t="shared" si="826"/>
        <v>221.21250000000001</v>
      </c>
      <c r="AI194" s="69">
        <f t="shared" si="1058"/>
        <v>9711.228750000002</v>
      </c>
      <c r="AJ194" s="78"/>
      <c r="AK194" s="71">
        <f t="shared" si="1059"/>
        <v>0</v>
      </c>
      <c r="AL194" s="78"/>
      <c r="AM194" s="71">
        <f t="shared" si="1060"/>
        <v>0</v>
      </c>
      <c r="AN194" s="71">
        <f t="shared" si="1090"/>
        <v>0</v>
      </c>
      <c r="AO194" s="71">
        <f t="shared" si="1078"/>
        <v>0</v>
      </c>
      <c r="AP194" s="78"/>
      <c r="AQ194" s="71">
        <f t="shared" si="1061"/>
        <v>0</v>
      </c>
      <c r="AR194" s="78"/>
      <c r="AS194" s="71">
        <f t="shared" si="1062"/>
        <v>0</v>
      </c>
      <c r="AT194" s="70">
        <f t="shared" si="1063"/>
        <v>0</v>
      </c>
      <c r="AU194" s="71">
        <f t="shared" si="1064"/>
        <v>0</v>
      </c>
      <c r="AV194" s="70">
        <f t="shared" si="1065"/>
        <v>0</v>
      </c>
      <c r="AW194" s="71">
        <f t="shared" si="1066"/>
        <v>0</v>
      </c>
      <c r="AX194" s="79"/>
      <c r="AY194" s="80"/>
      <c r="AZ194" s="79"/>
      <c r="BA194" s="80"/>
      <c r="BB194" s="71">
        <f t="shared" si="988"/>
        <v>0</v>
      </c>
      <c r="BC194" s="46"/>
      <c r="BD194" s="46"/>
      <c r="BE194" s="72">
        <f t="shared" si="989"/>
        <v>0</v>
      </c>
      <c r="BF194" s="69">
        <f t="shared" ref="BF194:BF204" si="1093">SUM(N194*BC194*20%)+(N194*BD194)*30%</f>
        <v>0</v>
      </c>
      <c r="BG194" s="69">
        <f>V194+W194+X194</f>
        <v>1</v>
      </c>
      <c r="BH194" s="69">
        <f t="shared" si="1069"/>
        <v>2588.1862500000002</v>
      </c>
      <c r="BI194" s="72"/>
      <c r="BJ194" s="72">
        <f t="shared" si="1091"/>
        <v>0</v>
      </c>
      <c r="BK194" s="72">
        <f t="shared" si="1085"/>
        <v>1</v>
      </c>
      <c r="BL194" s="69">
        <f>(AE194+AF194)*35%</f>
        <v>3019.5506249999999</v>
      </c>
      <c r="BM194" s="69"/>
      <c r="BN194" s="69"/>
      <c r="BO194" s="72"/>
      <c r="BP194" s="72">
        <f>7079/18*BO194</f>
        <v>0</v>
      </c>
      <c r="BQ194" s="69">
        <f t="shared" si="1072"/>
        <v>5607.7368750000005</v>
      </c>
      <c r="BR194" s="69">
        <f t="shared" si="1073"/>
        <v>6835.4662500000004</v>
      </c>
      <c r="BS194" s="69">
        <f t="shared" si="1074"/>
        <v>2588.1862500000002</v>
      </c>
      <c r="BT194" s="69">
        <f t="shared" si="1075"/>
        <v>5895.3131250000006</v>
      </c>
      <c r="BU194" s="69">
        <f t="shared" si="1076"/>
        <v>15318.965625000003</v>
      </c>
      <c r="BV194" s="73">
        <f t="shared" si="1077"/>
        <v>183827.58750000002</v>
      </c>
      <c r="BW194" s="54" t="s">
        <v>231</v>
      </c>
    </row>
    <row r="195" spans="1:76" s="55" customFormat="1" ht="14.25" customHeight="1" x14ac:dyDescent="0.3">
      <c r="A195" s="83">
        <v>18</v>
      </c>
      <c r="B195" s="1" t="s">
        <v>455</v>
      </c>
      <c r="C195" s="141" t="s">
        <v>445</v>
      </c>
      <c r="D195" s="142" t="s">
        <v>61</v>
      </c>
      <c r="E195" s="143" t="s">
        <v>274</v>
      </c>
      <c r="F195" s="75">
        <v>118</v>
      </c>
      <c r="G195" s="76">
        <v>44365</v>
      </c>
      <c r="H195" s="144" t="s">
        <v>402</v>
      </c>
      <c r="I195" s="75" t="s">
        <v>89</v>
      </c>
      <c r="J195" s="46" t="s">
        <v>350</v>
      </c>
      <c r="K195" s="46" t="s">
        <v>68</v>
      </c>
      <c r="L195" s="77">
        <v>31.04</v>
      </c>
      <c r="M195" s="46">
        <v>5.16</v>
      </c>
      <c r="N195" s="68">
        <v>17697</v>
      </c>
      <c r="O195" s="69">
        <f t="shared" si="1047"/>
        <v>91316.52</v>
      </c>
      <c r="P195" s="46"/>
      <c r="Q195" s="46"/>
      <c r="R195" s="46"/>
      <c r="S195" s="46"/>
      <c r="T195" s="46">
        <v>1</v>
      </c>
      <c r="U195" s="46"/>
      <c r="V195" s="67">
        <f t="shared" si="1086"/>
        <v>0</v>
      </c>
      <c r="W195" s="67">
        <f t="shared" si="1087"/>
        <v>1</v>
      </c>
      <c r="X195" s="67">
        <f t="shared" si="1088"/>
        <v>0</v>
      </c>
      <c r="Y195" s="69">
        <f t="shared" si="1049"/>
        <v>0</v>
      </c>
      <c r="Z195" s="69">
        <f t="shared" si="1050"/>
        <v>0</v>
      </c>
      <c r="AA195" s="69">
        <f t="shared" si="1051"/>
        <v>0</v>
      </c>
      <c r="AB195" s="69">
        <f t="shared" si="1052"/>
        <v>0</v>
      </c>
      <c r="AC195" s="69">
        <f t="shared" si="1053"/>
        <v>5707.2825000000003</v>
      </c>
      <c r="AD195" s="69">
        <f t="shared" si="1054"/>
        <v>0</v>
      </c>
      <c r="AE195" s="69">
        <f t="shared" si="1055"/>
        <v>5707.2825000000003</v>
      </c>
      <c r="AF195" s="69">
        <f t="shared" si="1056"/>
        <v>2853.6412500000001</v>
      </c>
      <c r="AG195" s="69">
        <f t="shared" si="1089"/>
        <v>856.09237500000006</v>
      </c>
      <c r="AH195" s="69">
        <f t="shared" si="826"/>
        <v>221.21250000000001</v>
      </c>
      <c r="AI195" s="69">
        <f t="shared" si="1058"/>
        <v>9638.2286249999997</v>
      </c>
      <c r="AJ195" s="78"/>
      <c r="AK195" s="71">
        <f t="shared" si="1059"/>
        <v>0</v>
      </c>
      <c r="AL195" s="78"/>
      <c r="AM195" s="71">
        <f t="shared" si="1060"/>
        <v>0</v>
      </c>
      <c r="AN195" s="71">
        <f t="shared" si="1090"/>
        <v>0</v>
      </c>
      <c r="AO195" s="71">
        <f t="shared" si="1078"/>
        <v>0</v>
      </c>
      <c r="AP195" s="78"/>
      <c r="AQ195" s="71">
        <f t="shared" si="1061"/>
        <v>0</v>
      </c>
      <c r="AR195" s="78"/>
      <c r="AS195" s="71">
        <f t="shared" si="1062"/>
        <v>0</v>
      </c>
      <c r="AT195" s="70">
        <f t="shared" si="1063"/>
        <v>0</v>
      </c>
      <c r="AU195" s="71">
        <f t="shared" si="1064"/>
        <v>0</v>
      </c>
      <c r="AV195" s="70">
        <f t="shared" si="1065"/>
        <v>0</v>
      </c>
      <c r="AW195" s="71">
        <f t="shared" si="1066"/>
        <v>0</v>
      </c>
      <c r="AX195" s="79"/>
      <c r="AY195" s="80"/>
      <c r="AZ195" s="80"/>
      <c r="BA195" s="80"/>
      <c r="BB195" s="71">
        <f t="shared" si="988"/>
        <v>0</v>
      </c>
      <c r="BC195" s="46"/>
      <c r="BD195" s="46"/>
      <c r="BE195" s="72">
        <f t="shared" si="989"/>
        <v>0</v>
      </c>
      <c r="BF195" s="69">
        <f t="shared" si="1093"/>
        <v>0</v>
      </c>
      <c r="BG195" s="69">
        <f>V195+W195+X195</f>
        <v>1</v>
      </c>
      <c r="BH195" s="69">
        <f t="shared" si="1069"/>
        <v>2568.2771250000001</v>
      </c>
      <c r="BI195" s="72"/>
      <c r="BJ195" s="72">
        <f>(O195/18*BI195)*30%</f>
        <v>0</v>
      </c>
      <c r="BK195" s="72">
        <f t="shared" si="1085"/>
        <v>1</v>
      </c>
      <c r="BL195" s="69">
        <f t="shared" ref="BL195" si="1094">(AE195+AF195)*30%</f>
        <v>2568.2771250000001</v>
      </c>
      <c r="BM195" s="69"/>
      <c r="BN195" s="69"/>
      <c r="BO195" s="72"/>
      <c r="BP195" s="72">
        <f>7079/18*BO195</f>
        <v>0</v>
      </c>
      <c r="BQ195" s="69">
        <f t="shared" si="1072"/>
        <v>5136.5542500000001</v>
      </c>
      <c r="BR195" s="69">
        <f t="shared" si="1073"/>
        <v>6784.5873750000001</v>
      </c>
      <c r="BS195" s="69">
        <f t="shared" si="1074"/>
        <v>2568.2771250000001</v>
      </c>
      <c r="BT195" s="69">
        <f t="shared" si="1075"/>
        <v>5421.9183750000002</v>
      </c>
      <c r="BU195" s="69">
        <f t="shared" si="1076"/>
        <v>14774.782875000001</v>
      </c>
      <c r="BV195" s="73">
        <f t="shared" si="1077"/>
        <v>177297.39449999999</v>
      </c>
      <c r="BW195" s="54" t="s">
        <v>232</v>
      </c>
    </row>
    <row r="196" spans="1:76" s="55" customFormat="1" ht="14.25" customHeight="1" x14ac:dyDescent="0.3">
      <c r="A196" s="66">
        <v>19</v>
      </c>
      <c r="B196" s="1" t="s">
        <v>458</v>
      </c>
      <c r="C196" s="81" t="s">
        <v>445</v>
      </c>
      <c r="D196" s="46" t="s">
        <v>61</v>
      </c>
      <c r="E196" s="82" t="s">
        <v>272</v>
      </c>
      <c r="F196" s="135">
        <v>79</v>
      </c>
      <c r="G196" s="134">
        <v>43304</v>
      </c>
      <c r="H196" s="103">
        <v>45130</v>
      </c>
      <c r="I196" s="75" t="s">
        <v>167</v>
      </c>
      <c r="J196" s="46" t="s">
        <v>349</v>
      </c>
      <c r="K196" s="46" t="s">
        <v>64</v>
      </c>
      <c r="L196" s="77">
        <v>26</v>
      </c>
      <c r="M196" s="46">
        <v>5.41</v>
      </c>
      <c r="N196" s="68">
        <v>17697</v>
      </c>
      <c r="O196" s="69">
        <f t="shared" si="1047"/>
        <v>95740.77</v>
      </c>
      <c r="P196" s="46"/>
      <c r="Q196" s="46"/>
      <c r="R196" s="46"/>
      <c r="S196" s="46"/>
      <c r="T196" s="46">
        <v>1</v>
      </c>
      <c r="U196" s="46"/>
      <c r="V196" s="67">
        <f t="shared" si="1086"/>
        <v>0</v>
      </c>
      <c r="W196" s="67">
        <f t="shared" si="1087"/>
        <v>1</v>
      </c>
      <c r="X196" s="67">
        <f t="shared" si="1088"/>
        <v>0</v>
      </c>
      <c r="Y196" s="69">
        <f t="shared" si="1049"/>
        <v>0</v>
      </c>
      <c r="Z196" s="69">
        <f t="shared" si="1050"/>
        <v>0</v>
      </c>
      <c r="AA196" s="69">
        <f t="shared" si="1051"/>
        <v>0</v>
      </c>
      <c r="AB196" s="69">
        <f t="shared" si="1052"/>
        <v>0</v>
      </c>
      <c r="AC196" s="69">
        <f t="shared" si="1053"/>
        <v>5983.7981250000003</v>
      </c>
      <c r="AD196" s="69">
        <f t="shared" si="1054"/>
        <v>0</v>
      </c>
      <c r="AE196" s="69">
        <f t="shared" ref="AE196:AE201" si="1095">SUM(Y196:AD196)</f>
        <v>5983.7981250000003</v>
      </c>
      <c r="AF196" s="69">
        <f t="shared" si="1056"/>
        <v>2991.8990625000001</v>
      </c>
      <c r="AG196" s="69">
        <f t="shared" ref="AG196" si="1096">(AE196+AF196)*10%</f>
        <v>897.56971874999999</v>
      </c>
      <c r="AH196" s="69">
        <f t="shared" si="826"/>
        <v>221.21250000000001</v>
      </c>
      <c r="AI196" s="69">
        <f t="shared" si="1058"/>
        <v>10094.47940625</v>
      </c>
      <c r="AJ196" s="78"/>
      <c r="AK196" s="71">
        <f t="shared" si="1059"/>
        <v>0</v>
      </c>
      <c r="AL196" s="78"/>
      <c r="AM196" s="71">
        <f t="shared" si="1060"/>
        <v>0</v>
      </c>
      <c r="AN196" s="71">
        <f>AJ196+AL196</f>
        <v>0</v>
      </c>
      <c r="AO196" s="71">
        <f t="shared" si="1078"/>
        <v>0</v>
      </c>
      <c r="AP196" s="78"/>
      <c r="AQ196" s="71">
        <f t="shared" si="1061"/>
        <v>0</v>
      </c>
      <c r="AR196" s="78"/>
      <c r="AS196" s="71">
        <f t="shared" si="1062"/>
        <v>0</v>
      </c>
      <c r="AT196" s="70">
        <f t="shared" si="1063"/>
        <v>0</v>
      </c>
      <c r="AU196" s="71">
        <f t="shared" si="1064"/>
        <v>0</v>
      </c>
      <c r="AV196" s="70">
        <f t="shared" si="1065"/>
        <v>0</v>
      </c>
      <c r="AW196" s="71">
        <f t="shared" si="1066"/>
        <v>0</v>
      </c>
      <c r="AX196" s="79"/>
      <c r="AY196" s="80"/>
      <c r="AZ196" s="80"/>
      <c r="BA196" s="80"/>
      <c r="BB196" s="71">
        <f t="shared" si="988"/>
        <v>0</v>
      </c>
      <c r="BC196" s="46"/>
      <c r="BD196" s="46"/>
      <c r="BE196" s="72">
        <f t="shared" si="989"/>
        <v>0</v>
      </c>
      <c r="BF196" s="69">
        <f t="shared" si="1093"/>
        <v>0</v>
      </c>
      <c r="BG196" s="69">
        <f t="shared" ref="BG196:BG204" si="1097">V196+W196+X196</f>
        <v>1</v>
      </c>
      <c r="BH196" s="69">
        <f t="shared" si="1069"/>
        <v>2692.70915625</v>
      </c>
      <c r="BI196" s="72"/>
      <c r="BJ196" s="72">
        <f>(O196/18*BI196)*30%</f>
        <v>0</v>
      </c>
      <c r="BK196" s="72">
        <f t="shared" si="1085"/>
        <v>1</v>
      </c>
      <c r="BL196" s="69">
        <f>(AE196+AF196)*40%</f>
        <v>3590.278875</v>
      </c>
      <c r="BM196" s="69"/>
      <c r="BN196" s="69"/>
      <c r="BO196" s="69"/>
      <c r="BP196" s="72">
        <f t="shared" ref="BP196:BP204" si="1098">7079/18*BO196</f>
        <v>0</v>
      </c>
      <c r="BQ196" s="69">
        <f t="shared" si="1072"/>
        <v>6282.9880312499999</v>
      </c>
      <c r="BR196" s="69">
        <f t="shared" si="1073"/>
        <v>7102.5803437499999</v>
      </c>
      <c r="BS196" s="69">
        <f t="shared" si="1074"/>
        <v>2692.70915625</v>
      </c>
      <c r="BT196" s="69">
        <f t="shared" si="1075"/>
        <v>6582.1779375000006</v>
      </c>
      <c r="BU196" s="69">
        <f t="shared" si="1076"/>
        <v>16377.4674375</v>
      </c>
      <c r="BV196" s="73">
        <f t="shared" si="1077"/>
        <v>196529.60924999998</v>
      </c>
      <c r="BW196" s="54" t="s">
        <v>228</v>
      </c>
    </row>
    <row r="197" spans="1:76" s="55" customFormat="1" ht="14.25" customHeight="1" x14ac:dyDescent="0.3">
      <c r="A197" s="83">
        <v>20</v>
      </c>
      <c r="B197" s="81" t="s">
        <v>107</v>
      </c>
      <c r="C197" s="81" t="s">
        <v>445</v>
      </c>
      <c r="D197" s="46" t="s">
        <v>108</v>
      </c>
      <c r="E197" s="82" t="s">
        <v>109</v>
      </c>
      <c r="F197" s="75">
        <v>88</v>
      </c>
      <c r="G197" s="76">
        <v>43458</v>
      </c>
      <c r="H197" s="144" t="s">
        <v>345</v>
      </c>
      <c r="I197" s="75" t="s">
        <v>174</v>
      </c>
      <c r="J197" s="46" t="s">
        <v>349</v>
      </c>
      <c r="K197" s="46" t="s">
        <v>116</v>
      </c>
      <c r="L197" s="77">
        <v>38</v>
      </c>
      <c r="M197" s="46">
        <v>4.5199999999999996</v>
      </c>
      <c r="N197" s="68">
        <v>17697</v>
      </c>
      <c r="O197" s="69">
        <f t="shared" si="1047"/>
        <v>79990.439999999988</v>
      </c>
      <c r="P197" s="46"/>
      <c r="Q197" s="46"/>
      <c r="R197" s="46"/>
      <c r="S197" s="46"/>
      <c r="T197" s="46">
        <v>1</v>
      </c>
      <c r="U197" s="46"/>
      <c r="V197" s="67">
        <f>SUM(P197+S197)</f>
        <v>0</v>
      </c>
      <c r="W197" s="67">
        <f>SUM(Q197+T197)</f>
        <v>1</v>
      </c>
      <c r="X197" s="67">
        <f>SUM(R197+U197)</f>
        <v>0</v>
      </c>
      <c r="Y197" s="69">
        <f t="shared" si="1049"/>
        <v>0</v>
      </c>
      <c r="Z197" s="69">
        <f t="shared" si="1050"/>
        <v>0</v>
      </c>
      <c r="AA197" s="69">
        <f t="shared" si="1051"/>
        <v>0</v>
      </c>
      <c r="AB197" s="69">
        <f t="shared" si="1052"/>
        <v>0</v>
      </c>
      <c r="AC197" s="69">
        <f t="shared" si="1053"/>
        <v>4999.4024999999992</v>
      </c>
      <c r="AD197" s="69">
        <f t="shared" si="1054"/>
        <v>0</v>
      </c>
      <c r="AE197" s="69">
        <f t="shared" si="1095"/>
        <v>4999.4024999999992</v>
      </c>
      <c r="AF197" s="69">
        <f t="shared" si="1056"/>
        <v>2499.7012499999996</v>
      </c>
      <c r="AG197" s="69">
        <f>(AE197+AF197)*10%</f>
        <v>749.91037499999993</v>
      </c>
      <c r="AH197" s="69">
        <f t="shared" si="826"/>
        <v>221.21250000000001</v>
      </c>
      <c r="AI197" s="69">
        <f t="shared" si="1058"/>
        <v>8470.2266249999993</v>
      </c>
      <c r="AJ197" s="78"/>
      <c r="AK197" s="71">
        <f t="shared" si="1059"/>
        <v>0</v>
      </c>
      <c r="AL197" s="78"/>
      <c r="AM197" s="71">
        <f t="shared" si="1060"/>
        <v>0</v>
      </c>
      <c r="AN197" s="71">
        <f>AJ197+AL197</f>
        <v>0</v>
      </c>
      <c r="AO197" s="71">
        <f t="shared" si="1078"/>
        <v>0</v>
      </c>
      <c r="AP197" s="78"/>
      <c r="AQ197" s="71">
        <f t="shared" si="1061"/>
        <v>0</v>
      </c>
      <c r="AR197" s="78"/>
      <c r="AS197" s="71">
        <f t="shared" si="1062"/>
        <v>0</v>
      </c>
      <c r="AT197" s="70">
        <f t="shared" si="1063"/>
        <v>0</v>
      </c>
      <c r="AU197" s="71">
        <f t="shared" si="1064"/>
        <v>0</v>
      </c>
      <c r="AV197" s="70">
        <f t="shared" si="1065"/>
        <v>0</v>
      </c>
      <c r="AW197" s="71">
        <f t="shared" si="1066"/>
        <v>0</v>
      </c>
      <c r="AX197" s="79"/>
      <c r="AY197" s="80"/>
      <c r="AZ197" s="80"/>
      <c r="BA197" s="80"/>
      <c r="BB197" s="71">
        <f t="shared" si="988"/>
        <v>0</v>
      </c>
      <c r="BC197" s="46"/>
      <c r="BD197" s="46"/>
      <c r="BE197" s="72">
        <f t="shared" si="989"/>
        <v>0</v>
      </c>
      <c r="BF197" s="69">
        <f t="shared" si="1093"/>
        <v>0</v>
      </c>
      <c r="BG197" s="69">
        <f t="shared" si="1097"/>
        <v>1</v>
      </c>
      <c r="BH197" s="69">
        <f t="shared" si="1069"/>
        <v>2249.7311249999993</v>
      </c>
      <c r="BI197" s="72"/>
      <c r="BJ197" s="72">
        <f>(O197/18*BI197)*30%</f>
        <v>0</v>
      </c>
      <c r="BK197" s="72">
        <f t="shared" si="1085"/>
        <v>1</v>
      </c>
      <c r="BL197" s="69">
        <f>(AE197+AF197)*40%</f>
        <v>2999.6414999999997</v>
      </c>
      <c r="BM197" s="69"/>
      <c r="BN197" s="69"/>
      <c r="BO197" s="69"/>
      <c r="BP197" s="72">
        <f t="shared" si="1098"/>
        <v>0</v>
      </c>
      <c r="BQ197" s="69">
        <f t="shared" si="1072"/>
        <v>5249.3726249999991</v>
      </c>
      <c r="BR197" s="69">
        <f t="shared" si="1073"/>
        <v>5970.5253749999993</v>
      </c>
      <c r="BS197" s="69">
        <f t="shared" si="1074"/>
        <v>2249.7311249999993</v>
      </c>
      <c r="BT197" s="69">
        <f t="shared" si="1075"/>
        <v>5499.3427499999998</v>
      </c>
      <c r="BU197" s="69">
        <f t="shared" si="1076"/>
        <v>13719.599249999999</v>
      </c>
      <c r="BV197" s="73">
        <f t="shared" si="1077"/>
        <v>164635.19099999999</v>
      </c>
      <c r="BW197" s="54" t="s">
        <v>228</v>
      </c>
    </row>
    <row r="198" spans="1:76" s="55" customFormat="1" ht="14.25" customHeight="1" x14ac:dyDescent="0.3">
      <c r="A198" s="66">
        <v>21</v>
      </c>
      <c r="B198" s="1" t="s">
        <v>462</v>
      </c>
      <c r="C198" s="81" t="s">
        <v>445</v>
      </c>
      <c r="D198" s="46" t="s">
        <v>61</v>
      </c>
      <c r="E198" s="82" t="s">
        <v>199</v>
      </c>
      <c r="F198" s="75">
        <v>110</v>
      </c>
      <c r="G198" s="76">
        <v>44071</v>
      </c>
      <c r="H198" s="144" t="s">
        <v>346</v>
      </c>
      <c r="I198" s="75" t="s">
        <v>168</v>
      </c>
      <c r="J198" s="46" t="s">
        <v>348</v>
      </c>
      <c r="K198" s="46" t="s">
        <v>72</v>
      </c>
      <c r="L198" s="77">
        <v>13.06</v>
      </c>
      <c r="M198" s="46">
        <v>4.95</v>
      </c>
      <c r="N198" s="68">
        <v>17697</v>
      </c>
      <c r="O198" s="69">
        <f t="shared" si="1047"/>
        <v>87600.150000000009</v>
      </c>
      <c r="P198" s="46"/>
      <c r="Q198" s="46"/>
      <c r="R198" s="46"/>
      <c r="S198" s="46"/>
      <c r="T198" s="46">
        <v>1</v>
      </c>
      <c r="U198" s="46"/>
      <c r="V198" s="67">
        <f t="shared" ref="V198:V204" si="1099">SUM(P198+S198)</f>
        <v>0</v>
      </c>
      <c r="W198" s="67">
        <f t="shared" ref="W198" si="1100">SUM(Q198+T198)</f>
        <v>1</v>
      </c>
      <c r="X198" s="67">
        <f t="shared" ref="X198" si="1101">SUM(R198+U198)</f>
        <v>0</v>
      </c>
      <c r="Y198" s="69">
        <f t="shared" si="1049"/>
        <v>0</v>
      </c>
      <c r="Z198" s="69">
        <f t="shared" si="1050"/>
        <v>0</v>
      </c>
      <c r="AA198" s="69">
        <f t="shared" si="1051"/>
        <v>0</v>
      </c>
      <c r="AB198" s="69">
        <f t="shared" si="1052"/>
        <v>0</v>
      </c>
      <c r="AC198" s="69">
        <f t="shared" si="1053"/>
        <v>5475.0093750000005</v>
      </c>
      <c r="AD198" s="69">
        <f t="shared" si="1054"/>
        <v>0</v>
      </c>
      <c r="AE198" s="69">
        <f t="shared" si="1095"/>
        <v>5475.0093750000005</v>
      </c>
      <c r="AF198" s="69">
        <f t="shared" si="1056"/>
        <v>2737.5046875000003</v>
      </c>
      <c r="AG198" s="69"/>
      <c r="AH198" s="69">
        <f t="shared" si="826"/>
        <v>221.21250000000001</v>
      </c>
      <c r="AI198" s="69">
        <f t="shared" si="1058"/>
        <v>8433.7265625</v>
      </c>
      <c r="AJ198" s="78"/>
      <c r="AK198" s="71">
        <f t="shared" si="1059"/>
        <v>0</v>
      </c>
      <c r="AL198" s="177"/>
      <c r="AM198" s="71">
        <f t="shared" si="1060"/>
        <v>0</v>
      </c>
      <c r="AN198" s="71">
        <f t="shared" ref="AN198:AN199" si="1102">AJ198+AL198</f>
        <v>0</v>
      </c>
      <c r="AO198" s="71">
        <f t="shared" si="1078"/>
        <v>0</v>
      </c>
      <c r="AP198" s="78"/>
      <c r="AQ198" s="71">
        <f t="shared" si="1061"/>
        <v>0</v>
      </c>
      <c r="AR198" s="78"/>
      <c r="AS198" s="71">
        <f t="shared" si="1062"/>
        <v>0</v>
      </c>
      <c r="AT198" s="70">
        <f t="shared" si="1063"/>
        <v>0</v>
      </c>
      <c r="AU198" s="71">
        <f t="shared" si="1064"/>
        <v>0</v>
      </c>
      <c r="AV198" s="70">
        <f t="shared" si="1065"/>
        <v>0</v>
      </c>
      <c r="AW198" s="71">
        <f t="shared" si="1066"/>
        <v>0</v>
      </c>
      <c r="AX198" s="79"/>
      <c r="AY198" s="80"/>
      <c r="AZ198" s="80"/>
      <c r="BA198" s="80"/>
      <c r="BB198" s="71">
        <f t="shared" si="988"/>
        <v>0</v>
      </c>
      <c r="BC198" s="46"/>
      <c r="BD198" s="46"/>
      <c r="BE198" s="72">
        <f t="shared" si="989"/>
        <v>0</v>
      </c>
      <c r="BF198" s="69">
        <f t="shared" si="1093"/>
        <v>0</v>
      </c>
      <c r="BG198" s="69">
        <f t="shared" si="1097"/>
        <v>1</v>
      </c>
      <c r="BH198" s="69">
        <f t="shared" si="1069"/>
        <v>2463.7542187499998</v>
      </c>
      <c r="BI198" s="72"/>
      <c r="BJ198" s="72">
        <f t="shared" ref="BJ198:BJ201" si="1103">(O198/18*BI198)*30%</f>
        <v>0</v>
      </c>
      <c r="BK198" s="72">
        <f t="shared" si="1085"/>
        <v>1</v>
      </c>
      <c r="BL198" s="69">
        <f>(AE198+AF198)*35%</f>
        <v>2874.379921875</v>
      </c>
      <c r="BM198" s="69"/>
      <c r="BN198" s="69"/>
      <c r="BO198" s="72"/>
      <c r="BP198" s="72">
        <f t="shared" si="1098"/>
        <v>0</v>
      </c>
      <c r="BQ198" s="69">
        <f t="shared" ref="BQ198:BQ199" si="1104">AW198+BB198+BF198+BH198+BJ198+BL198+BP198</f>
        <v>5338.1341406249994</v>
      </c>
      <c r="BR198" s="69">
        <f t="shared" si="1073"/>
        <v>5696.2218750000002</v>
      </c>
      <c r="BS198" s="69">
        <f t="shared" si="1074"/>
        <v>2463.7542187499998</v>
      </c>
      <c r="BT198" s="69">
        <f t="shared" si="1075"/>
        <v>5611.8846093749999</v>
      </c>
      <c r="BU198" s="69">
        <f t="shared" si="1076"/>
        <v>13771.860703124999</v>
      </c>
      <c r="BV198" s="73">
        <f t="shared" si="1077"/>
        <v>165262.32843749999</v>
      </c>
      <c r="BW198" s="54" t="s">
        <v>231</v>
      </c>
    </row>
    <row r="199" spans="1:76" s="55" customFormat="1" ht="14.25" customHeight="1" x14ac:dyDescent="0.3">
      <c r="A199" s="83">
        <v>22</v>
      </c>
      <c r="B199" s="1" t="s">
        <v>459</v>
      </c>
      <c r="C199" s="81" t="s">
        <v>445</v>
      </c>
      <c r="D199" s="46" t="s">
        <v>61</v>
      </c>
      <c r="E199" s="102" t="s">
        <v>113</v>
      </c>
      <c r="F199" s="75">
        <v>91</v>
      </c>
      <c r="G199" s="76">
        <v>43453</v>
      </c>
      <c r="H199" s="76">
        <v>45279</v>
      </c>
      <c r="I199" s="75" t="s">
        <v>172</v>
      </c>
      <c r="J199" s="46" t="s">
        <v>348</v>
      </c>
      <c r="K199" s="46" t="s">
        <v>72</v>
      </c>
      <c r="L199" s="77">
        <v>17</v>
      </c>
      <c r="M199" s="46">
        <v>5.03</v>
      </c>
      <c r="N199" s="68">
        <v>17697</v>
      </c>
      <c r="O199" s="69">
        <f t="shared" si="1047"/>
        <v>89015.91</v>
      </c>
      <c r="P199" s="46"/>
      <c r="Q199" s="46"/>
      <c r="R199" s="46"/>
      <c r="S199" s="46"/>
      <c r="T199" s="46">
        <v>1</v>
      </c>
      <c r="U199" s="46"/>
      <c r="V199" s="67">
        <f t="shared" si="1099"/>
        <v>0</v>
      </c>
      <c r="W199" s="67">
        <f t="shared" ref="W199:X204" si="1105">SUM(Q199+T199)</f>
        <v>1</v>
      </c>
      <c r="X199" s="67">
        <f t="shared" si="1105"/>
        <v>0</v>
      </c>
      <c r="Y199" s="69">
        <f t="shared" si="1049"/>
        <v>0</v>
      </c>
      <c r="Z199" s="69">
        <f t="shared" si="1050"/>
        <v>0</v>
      </c>
      <c r="AA199" s="69">
        <f t="shared" si="1051"/>
        <v>0</v>
      </c>
      <c r="AB199" s="69">
        <f t="shared" si="1052"/>
        <v>0</v>
      </c>
      <c r="AC199" s="69">
        <f t="shared" si="1053"/>
        <v>5563.4943750000002</v>
      </c>
      <c r="AD199" s="69">
        <f t="shared" si="1054"/>
        <v>0</v>
      </c>
      <c r="AE199" s="69">
        <f t="shared" si="1095"/>
        <v>5563.4943750000002</v>
      </c>
      <c r="AF199" s="69">
        <f t="shared" si="1056"/>
        <v>2781.7471875000001</v>
      </c>
      <c r="AG199" s="69">
        <f t="shared" ref="AG199" si="1106">(AE199+AF199)*10%</f>
        <v>834.52415625000003</v>
      </c>
      <c r="AH199" s="69">
        <f t="shared" si="826"/>
        <v>221.21250000000001</v>
      </c>
      <c r="AI199" s="69">
        <f t="shared" si="1058"/>
        <v>9400.9782187500005</v>
      </c>
      <c r="AJ199" s="78"/>
      <c r="AK199" s="71">
        <f t="shared" si="1059"/>
        <v>0</v>
      </c>
      <c r="AL199" s="78"/>
      <c r="AM199" s="71">
        <f t="shared" si="1060"/>
        <v>0</v>
      </c>
      <c r="AN199" s="71">
        <f t="shared" si="1102"/>
        <v>0</v>
      </c>
      <c r="AO199" s="71">
        <f t="shared" si="1078"/>
        <v>0</v>
      </c>
      <c r="AP199" s="78"/>
      <c r="AQ199" s="71">
        <f t="shared" si="1061"/>
        <v>0</v>
      </c>
      <c r="AR199" s="78"/>
      <c r="AS199" s="71">
        <f t="shared" si="1062"/>
        <v>0</v>
      </c>
      <c r="AT199" s="70">
        <f t="shared" si="1063"/>
        <v>0</v>
      </c>
      <c r="AU199" s="71">
        <f t="shared" si="1064"/>
        <v>0</v>
      </c>
      <c r="AV199" s="70">
        <f t="shared" si="1065"/>
        <v>0</v>
      </c>
      <c r="AW199" s="71">
        <f t="shared" si="1066"/>
        <v>0</v>
      </c>
      <c r="AX199" s="79"/>
      <c r="AY199" s="80"/>
      <c r="AZ199" s="80"/>
      <c r="BA199" s="80"/>
      <c r="BB199" s="71">
        <f t="shared" si="988"/>
        <v>0</v>
      </c>
      <c r="BC199" s="46"/>
      <c r="BD199" s="46"/>
      <c r="BE199" s="72">
        <f t="shared" si="989"/>
        <v>0</v>
      </c>
      <c r="BF199" s="69">
        <f t="shared" si="1093"/>
        <v>0</v>
      </c>
      <c r="BG199" s="69">
        <f t="shared" si="1097"/>
        <v>1</v>
      </c>
      <c r="BH199" s="69">
        <f t="shared" si="1069"/>
        <v>2503.5724687499996</v>
      </c>
      <c r="BI199" s="72"/>
      <c r="BJ199" s="72">
        <f t="shared" si="1103"/>
        <v>0</v>
      </c>
      <c r="BK199" s="72">
        <f t="shared" si="1085"/>
        <v>1</v>
      </c>
      <c r="BL199" s="69">
        <f>(AE199+AF199)*35%</f>
        <v>2920.8345468749994</v>
      </c>
      <c r="BM199" s="69"/>
      <c r="BN199" s="69"/>
      <c r="BO199" s="69"/>
      <c r="BP199" s="72">
        <f t="shared" si="1098"/>
        <v>0</v>
      </c>
      <c r="BQ199" s="69">
        <f t="shared" si="1104"/>
        <v>5424.4070156249991</v>
      </c>
      <c r="BR199" s="69">
        <f t="shared" si="1073"/>
        <v>6619.2310312499994</v>
      </c>
      <c r="BS199" s="69">
        <f t="shared" si="1074"/>
        <v>2503.5724687499996</v>
      </c>
      <c r="BT199" s="69">
        <f t="shared" si="1075"/>
        <v>5702.5817343749995</v>
      </c>
      <c r="BU199" s="69">
        <f t="shared" si="1076"/>
        <v>14825.385234375</v>
      </c>
      <c r="BV199" s="73">
        <f t="shared" si="1077"/>
        <v>177904.62281249999</v>
      </c>
      <c r="BW199" s="54" t="s">
        <v>227</v>
      </c>
    </row>
    <row r="200" spans="1:76" s="55" customFormat="1" ht="14.25" customHeight="1" x14ac:dyDescent="0.3">
      <c r="A200" s="66">
        <v>23</v>
      </c>
      <c r="B200" s="1" t="s">
        <v>461</v>
      </c>
      <c r="C200" s="81" t="s">
        <v>445</v>
      </c>
      <c r="D200" s="46" t="s">
        <v>61</v>
      </c>
      <c r="E200" s="82" t="s">
        <v>153</v>
      </c>
      <c r="F200" s="75">
        <v>90</v>
      </c>
      <c r="G200" s="76">
        <v>43453</v>
      </c>
      <c r="H200" s="76">
        <v>45279</v>
      </c>
      <c r="I200" s="75" t="s">
        <v>170</v>
      </c>
      <c r="J200" s="46" t="s">
        <v>348</v>
      </c>
      <c r="K200" s="46" t="s">
        <v>72</v>
      </c>
      <c r="L200" s="77">
        <v>17.059999999999999</v>
      </c>
      <c r="M200" s="46">
        <v>5.03</v>
      </c>
      <c r="N200" s="68">
        <v>17697</v>
      </c>
      <c r="O200" s="69">
        <f t="shared" si="1047"/>
        <v>89015.91</v>
      </c>
      <c r="P200" s="46"/>
      <c r="Q200" s="46"/>
      <c r="R200" s="46"/>
      <c r="S200" s="46">
        <v>1</v>
      </c>
      <c r="T200" s="46"/>
      <c r="U200" s="46"/>
      <c r="V200" s="67">
        <f t="shared" si="1099"/>
        <v>1</v>
      </c>
      <c r="W200" s="67">
        <f t="shared" si="1105"/>
        <v>0</v>
      </c>
      <c r="X200" s="67">
        <f t="shared" si="1105"/>
        <v>0</v>
      </c>
      <c r="Y200" s="69">
        <f t="shared" si="1049"/>
        <v>0</v>
      </c>
      <c r="Z200" s="69">
        <f t="shared" si="1050"/>
        <v>0</v>
      </c>
      <c r="AA200" s="69">
        <f t="shared" si="1051"/>
        <v>0</v>
      </c>
      <c r="AB200" s="69">
        <f t="shared" si="1052"/>
        <v>5563.4943750000002</v>
      </c>
      <c r="AC200" s="69">
        <f t="shared" si="1053"/>
        <v>0</v>
      </c>
      <c r="AD200" s="69">
        <f t="shared" si="1054"/>
        <v>0</v>
      </c>
      <c r="AE200" s="69">
        <f t="shared" si="1095"/>
        <v>5563.4943750000002</v>
      </c>
      <c r="AF200" s="69">
        <f t="shared" si="1056"/>
        <v>2781.7471875000001</v>
      </c>
      <c r="AG200" s="69">
        <f>(AE200+AF200)*10%</f>
        <v>834.52415625000003</v>
      </c>
      <c r="AH200" s="69">
        <f t="shared" si="826"/>
        <v>221.21250000000001</v>
      </c>
      <c r="AI200" s="69">
        <f t="shared" si="1058"/>
        <v>9400.9782187500005</v>
      </c>
      <c r="AJ200" s="78"/>
      <c r="AK200" s="71">
        <f t="shared" si="1059"/>
        <v>0</v>
      </c>
      <c r="AL200" s="78"/>
      <c r="AM200" s="71">
        <f t="shared" si="1060"/>
        <v>0</v>
      </c>
      <c r="AN200" s="71"/>
      <c r="AO200" s="71"/>
      <c r="AP200" s="78"/>
      <c r="AQ200" s="71">
        <f t="shared" si="1061"/>
        <v>0</v>
      </c>
      <c r="AR200" s="78"/>
      <c r="AS200" s="71">
        <f t="shared" si="1062"/>
        <v>0</v>
      </c>
      <c r="AT200" s="70">
        <f t="shared" si="1063"/>
        <v>0</v>
      </c>
      <c r="AU200" s="71">
        <f t="shared" si="1064"/>
        <v>0</v>
      </c>
      <c r="AV200" s="70">
        <f t="shared" si="1065"/>
        <v>0</v>
      </c>
      <c r="AW200" s="71">
        <f t="shared" si="1066"/>
        <v>0</v>
      </c>
      <c r="AX200" s="79"/>
      <c r="AY200" s="80"/>
      <c r="AZ200" s="80"/>
      <c r="BA200" s="80"/>
      <c r="BB200" s="71">
        <f t="shared" si="988"/>
        <v>0</v>
      </c>
      <c r="BC200" s="46"/>
      <c r="BD200" s="46"/>
      <c r="BE200" s="72">
        <f t="shared" si="989"/>
        <v>0</v>
      </c>
      <c r="BF200" s="69">
        <f t="shared" si="1093"/>
        <v>0</v>
      </c>
      <c r="BG200" s="69">
        <f t="shared" si="1097"/>
        <v>1</v>
      </c>
      <c r="BH200" s="69">
        <f t="shared" si="1069"/>
        <v>2503.5724687499996</v>
      </c>
      <c r="BI200" s="72"/>
      <c r="BJ200" s="72">
        <f t="shared" si="1103"/>
        <v>0</v>
      </c>
      <c r="BK200" s="72">
        <f t="shared" si="1085"/>
        <v>1</v>
      </c>
      <c r="BL200" s="69">
        <f>(AE200+AF200)*35%</f>
        <v>2920.8345468749994</v>
      </c>
      <c r="BM200" s="69"/>
      <c r="BN200" s="69"/>
      <c r="BO200" s="69"/>
      <c r="BP200" s="72">
        <f t="shared" si="1098"/>
        <v>0</v>
      </c>
      <c r="BQ200" s="69">
        <f>AW200+BB200+BF200+BH200+BJ200+BL200+BP200</f>
        <v>5424.4070156249991</v>
      </c>
      <c r="BR200" s="69">
        <f t="shared" si="1073"/>
        <v>6619.2310312499994</v>
      </c>
      <c r="BS200" s="69">
        <f t="shared" si="1074"/>
        <v>2503.5724687499996</v>
      </c>
      <c r="BT200" s="69">
        <f t="shared" si="1075"/>
        <v>5702.5817343749995</v>
      </c>
      <c r="BU200" s="69">
        <f t="shared" si="1076"/>
        <v>14825.385234375</v>
      </c>
      <c r="BV200" s="73">
        <f t="shared" si="1077"/>
        <v>177904.62281249999</v>
      </c>
      <c r="BW200" s="54" t="s">
        <v>231</v>
      </c>
    </row>
    <row r="201" spans="1:76" s="55" customFormat="1" ht="14.25" customHeight="1" x14ac:dyDescent="0.3">
      <c r="A201" s="83">
        <v>24</v>
      </c>
      <c r="B201" s="81" t="s">
        <v>84</v>
      </c>
      <c r="C201" s="81" t="s">
        <v>445</v>
      </c>
      <c r="D201" s="46" t="s">
        <v>61</v>
      </c>
      <c r="E201" s="102" t="s">
        <v>365</v>
      </c>
      <c r="F201" s="81">
        <v>99</v>
      </c>
      <c r="G201" s="148">
        <v>43661</v>
      </c>
      <c r="H201" s="148">
        <v>45488</v>
      </c>
      <c r="I201" s="81" t="s">
        <v>170</v>
      </c>
      <c r="J201" s="46" t="s">
        <v>348</v>
      </c>
      <c r="K201" s="46" t="s">
        <v>72</v>
      </c>
      <c r="L201" s="77">
        <v>21.03</v>
      </c>
      <c r="M201" s="46">
        <v>5.12</v>
      </c>
      <c r="N201" s="68">
        <v>17697</v>
      </c>
      <c r="O201" s="69">
        <f t="shared" si="1047"/>
        <v>90608.639999999999</v>
      </c>
      <c r="P201" s="46"/>
      <c r="Q201" s="46"/>
      <c r="R201" s="46"/>
      <c r="S201" s="46">
        <v>1</v>
      </c>
      <c r="T201" s="46"/>
      <c r="U201" s="46"/>
      <c r="V201" s="67">
        <f t="shared" si="1099"/>
        <v>1</v>
      </c>
      <c r="W201" s="67">
        <f t="shared" si="1105"/>
        <v>0</v>
      </c>
      <c r="X201" s="67">
        <f t="shared" si="1105"/>
        <v>0</v>
      </c>
      <c r="Y201" s="69">
        <f t="shared" si="1049"/>
        <v>0</v>
      </c>
      <c r="Z201" s="69">
        <f t="shared" si="1050"/>
        <v>0</v>
      </c>
      <c r="AA201" s="69">
        <f t="shared" si="1051"/>
        <v>0</v>
      </c>
      <c r="AB201" s="69">
        <f t="shared" si="1052"/>
        <v>5663.04</v>
      </c>
      <c r="AC201" s="69">
        <f t="shared" si="1053"/>
        <v>0</v>
      </c>
      <c r="AD201" s="69">
        <f t="shared" si="1054"/>
        <v>0</v>
      </c>
      <c r="AE201" s="69">
        <f t="shared" si="1095"/>
        <v>5663.04</v>
      </c>
      <c r="AF201" s="69">
        <f t="shared" si="1056"/>
        <v>2831.52</v>
      </c>
      <c r="AG201" s="69">
        <f>(AE201+AF201)*10%</f>
        <v>849.45600000000002</v>
      </c>
      <c r="AH201" s="69">
        <f t="shared" si="826"/>
        <v>221.21250000000001</v>
      </c>
      <c r="AI201" s="69">
        <f t="shared" si="1058"/>
        <v>9565.2285000000011</v>
      </c>
      <c r="AJ201" s="78"/>
      <c r="AK201" s="71">
        <f t="shared" si="1059"/>
        <v>0</v>
      </c>
      <c r="AL201" s="78"/>
      <c r="AM201" s="71">
        <f t="shared" si="1060"/>
        <v>0</v>
      </c>
      <c r="AN201" s="71"/>
      <c r="AO201" s="71"/>
      <c r="AP201" s="78"/>
      <c r="AQ201" s="71">
        <f t="shared" si="1061"/>
        <v>0</v>
      </c>
      <c r="AR201" s="78"/>
      <c r="AS201" s="71">
        <f t="shared" si="1062"/>
        <v>0</v>
      </c>
      <c r="AT201" s="70">
        <f t="shared" si="1063"/>
        <v>0</v>
      </c>
      <c r="AU201" s="71">
        <f t="shared" si="1064"/>
        <v>0</v>
      </c>
      <c r="AV201" s="70">
        <f t="shared" si="1065"/>
        <v>0</v>
      </c>
      <c r="AW201" s="71">
        <f t="shared" si="1066"/>
        <v>0</v>
      </c>
      <c r="AX201" s="79"/>
      <c r="AY201" s="80"/>
      <c r="AZ201" s="80"/>
      <c r="BA201" s="80"/>
      <c r="BB201" s="71">
        <f t="shared" si="988"/>
        <v>0</v>
      </c>
      <c r="BC201" s="46"/>
      <c r="BD201" s="46"/>
      <c r="BE201" s="72">
        <f t="shared" si="989"/>
        <v>0</v>
      </c>
      <c r="BF201" s="69">
        <f t="shared" si="1093"/>
        <v>0</v>
      </c>
      <c r="BG201" s="69">
        <f t="shared" si="1097"/>
        <v>1</v>
      </c>
      <c r="BH201" s="69">
        <f t="shared" si="1069"/>
        <v>2548.3679999999999</v>
      </c>
      <c r="BI201" s="72"/>
      <c r="BJ201" s="72">
        <f t="shared" si="1103"/>
        <v>0</v>
      </c>
      <c r="BK201" s="72">
        <f t="shared" si="1085"/>
        <v>1</v>
      </c>
      <c r="BL201" s="69">
        <f>(AE201+AF201)*35%</f>
        <v>2973.0959999999995</v>
      </c>
      <c r="BM201" s="69"/>
      <c r="BN201" s="69"/>
      <c r="BO201" s="69"/>
      <c r="BP201" s="72">
        <f t="shared" si="1098"/>
        <v>0</v>
      </c>
      <c r="BQ201" s="69">
        <f>AW201+BB201+BF201+BH201+BJ201+BL201+BP201</f>
        <v>5521.4639999999999</v>
      </c>
      <c r="BR201" s="69">
        <f t="shared" si="1073"/>
        <v>6733.7084999999997</v>
      </c>
      <c r="BS201" s="69">
        <f t="shared" si="1074"/>
        <v>2548.3679999999999</v>
      </c>
      <c r="BT201" s="69">
        <f t="shared" si="1075"/>
        <v>5804.616</v>
      </c>
      <c r="BU201" s="69">
        <f t="shared" si="1076"/>
        <v>15086.692500000001</v>
      </c>
      <c r="BV201" s="73">
        <f t="shared" si="1077"/>
        <v>181040.31</v>
      </c>
      <c r="BW201" s="54" t="s">
        <v>231</v>
      </c>
    </row>
    <row r="202" spans="1:76" s="55" customFormat="1" ht="14.25" customHeight="1" x14ac:dyDescent="0.3">
      <c r="A202" s="66">
        <v>25</v>
      </c>
      <c r="B202" s="81" t="s">
        <v>258</v>
      </c>
      <c r="C202" s="81" t="s">
        <v>445</v>
      </c>
      <c r="D202" s="46" t="s">
        <v>61</v>
      </c>
      <c r="E202" s="102" t="s">
        <v>259</v>
      </c>
      <c r="F202" s="81"/>
      <c r="G202" s="148"/>
      <c r="H202" s="148"/>
      <c r="I202" s="81"/>
      <c r="J202" s="46" t="s">
        <v>65</v>
      </c>
      <c r="K202" s="46" t="s">
        <v>62</v>
      </c>
      <c r="L202" s="77">
        <v>2</v>
      </c>
      <c r="M202" s="46">
        <v>4.0999999999999996</v>
      </c>
      <c r="N202" s="68">
        <v>17697</v>
      </c>
      <c r="O202" s="69">
        <f t="shared" si="1047"/>
        <v>72557.7</v>
      </c>
      <c r="P202" s="46"/>
      <c r="Q202" s="46"/>
      <c r="R202" s="46"/>
      <c r="S202" s="46"/>
      <c r="T202" s="46">
        <v>1</v>
      </c>
      <c r="U202" s="46"/>
      <c r="V202" s="67">
        <f t="shared" si="1099"/>
        <v>0</v>
      </c>
      <c r="W202" s="67">
        <f t="shared" si="1105"/>
        <v>1</v>
      </c>
      <c r="X202" s="67">
        <f t="shared" si="1105"/>
        <v>0</v>
      </c>
      <c r="Y202" s="69">
        <f t="shared" si="1049"/>
        <v>0</v>
      </c>
      <c r="Z202" s="69">
        <f t="shared" si="1050"/>
        <v>0</v>
      </c>
      <c r="AA202" s="69">
        <f t="shared" si="1051"/>
        <v>0</v>
      </c>
      <c r="AB202" s="69">
        <f t="shared" si="1052"/>
        <v>0</v>
      </c>
      <c r="AC202" s="69">
        <f t="shared" si="1053"/>
        <v>4534.8562499999998</v>
      </c>
      <c r="AD202" s="69">
        <f t="shared" si="1054"/>
        <v>0</v>
      </c>
      <c r="AE202" s="69">
        <f t="shared" ref="AE202:AE204" si="1107">SUM(Y202:AD202)</f>
        <v>4534.8562499999998</v>
      </c>
      <c r="AF202" s="69">
        <f t="shared" si="1056"/>
        <v>2267.4281249999999</v>
      </c>
      <c r="AG202" s="69">
        <f t="shared" ref="AG202" si="1108">(AE202+AF202)*10%</f>
        <v>680.22843749999993</v>
      </c>
      <c r="AH202" s="69">
        <f t="shared" si="826"/>
        <v>221.21250000000001</v>
      </c>
      <c r="AI202" s="69">
        <f t="shared" si="1058"/>
        <v>7703.7253124999997</v>
      </c>
      <c r="AJ202" s="78"/>
      <c r="AK202" s="71">
        <f t="shared" si="1059"/>
        <v>0</v>
      </c>
      <c r="AL202" s="78"/>
      <c r="AM202" s="71">
        <f t="shared" si="1060"/>
        <v>0</v>
      </c>
      <c r="AN202" s="71"/>
      <c r="AO202" s="71">
        <f>AK202+AM202</f>
        <v>0</v>
      </c>
      <c r="AP202" s="78"/>
      <c r="AQ202" s="71">
        <f t="shared" si="1061"/>
        <v>0</v>
      </c>
      <c r="AR202" s="78"/>
      <c r="AS202" s="71">
        <f t="shared" si="1062"/>
        <v>0</v>
      </c>
      <c r="AT202" s="70">
        <f t="shared" si="1063"/>
        <v>0</v>
      </c>
      <c r="AU202" s="71">
        <f t="shared" si="1064"/>
        <v>0</v>
      </c>
      <c r="AV202" s="70">
        <f t="shared" si="1065"/>
        <v>0</v>
      </c>
      <c r="AW202" s="71">
        <f t="shared" si="1066"/>
        <v>0</v>
      </c>
      <c r="AX202" s="79"/>
      <c r="AY202" s="80"/>
      <c r="AZ202" s="80"/>
      <c r="BA202" s="80"/>
      <c r="BB202" s="71">
        <f t="shared" si="988"/>
        <v>0</v>
      </c>
      <c r="BC202" s="46"/>
      <c r="BD202" s="46"/>
      <c r="BE202" s="72">
        <f t="shared" si="989"/>
        <v>0</v>
      </c>
      <c r="BF202" s="69">
        <f t="shared" si="1093"/>
        <v>0</v>
      </c>
      <c r="BG202" s="69">
        <f t="shared" si="1097"/>
        <v>1</v>
      </c>
      <c r="BH202" s="69">
        <f t="shared" si="1069"/>
        <v>2040.6853124999998</v>
      </c>
      <c r="BI202" s="72"/>
      <c r="BJ202" s="72">
        <f t="shared" ref="BJ202:BJ207" si="1109">(O202/18*BI202)*30%</f>
        <v>0</v>
      </c>
      <c r="BK202" s="72"/>
      <c r="BL202" s="69"/>
      <c r="BM202" s="69"/>
      <c r="BN202" s="69"/>
      <c r="BO202" s="72"/>
      <c r="BP202" s="72">
        <f t="shared" si="1098"/>
        <v>0</v>
      </c>
      <c r="BQ202" s="69">
        <f>AW202+BB202+BF202+BH202+BJ202+BL202+BP202</f>
        <v>2040.6853124999998</v>
      </c>
      <c r="BR202" s="69">
        <f t="shared" si="1073"/>
        <v>5436.2971874999994</v>
      </c>
      <c r="BS202" s="69">
        <f t="shared" si="1074"/>
        <v>2040.6853124999998</v>
      </c>
      <c r="BT202" s="69">
        <f t="shared" si="1075"/>
        <v>2267.4281249999999</v>
      </c>
      <c r="BU202" s="69">
        <f t="shared" si="1076"/>
        <v>9744.4106250000004</v>
      </c>
      <c r="BV202" s="73">
        <f t="shared" si="1077"/>
        <v>116932.92750000001</v>
      </c>
      <c r="BW202" s="54"/>
    </row>
    <row r="203" spans="1:76" s="55" customFormat="1" ht="14.25" customHeight="1" x14ac:dyDescent="0.3">
      <c r="A203" s="83">
        <v>26</v>
      </c>
      <c r="B203" s="1" t="s">
        <v>463</v>
      </c>
      <c r="C203" s="81" t="s">
        <v>445</v>
      </c>
      <c r="D203" s="46" t="s">
        <v>61</v>
      </c>
      <c r="E203" s="82" t="s">
        <v>159</v>
      </c>
      <c r="F203" s="75">
        <v>104</v>
      </c>
      <c r="G203" s="76">
        <v>43823</v>
      </c>
      <c r="H203" s="76">
        <v>45650</v>
      </c>
      <c r="I203" s="75" t="s">
        <v>171</v>
      </c>
      <c r="J203" s="46" t="s">
        <v>349</v>
      </c>
      <c r="K203" s="46" t="s">
        <v>64</v>
      </c>
      <c r="L203" s="77">
        <v>26.1</v>
      </c>
      <c r="M203" s="77">
        <v>5.41</v>
      </c>
      <c r="N203" s="68">
        <v>17697</v>
      </c>
      <c r="O203" s="69">
        <f t="shared" si="1047"/>
        <v>95740.77</v>
      </c>
      <c r="P203" s="46"/>
      <c r="Q203" s="46"/>
      <c r="R203" s="46"/>
      <c r="S203" s="46"/>
      <c r="T203" s="46">
        <v>1</v>
      </c>
      <c r="U203" s="46"/>
      <c r="V203" s="67">
        <f t="shared" si="1099"/>
        <v>0</v>
      </c>
      <c r="W203" s="67">
        <f t="shared" si="1105"/>
        <v>1</v>
      </c>
      <c r="X203" s="67">
        <f t="shared" si="1105"/>
        <v>0</v>
      </c>
      <c r="Y203" s="69">
        <f t="shared" si="1049"/>
        <v>0</v>
      </c>
      <c r="Z203" s="69">
        <f t="shared" si="1050"/>
        <v>0</v>
      </c>
      <c r="AA203" s="69">
        <f t="shared" si="1051"/>
        <v>0</v>
      </c>
      <c r="AB203" s="69">
        <f t="shared" si="1052"/>
        <v>0</v>
      </c>
      <c r="AC203" s="69">
        <f t="shared" si="1053"/>
        <v>5983.7981250000003</v>
      </c>
      <c r="AD203" s="69">
        <f t="shared" si="1054"/>
        <v>0</v>
      </c>
      <c r="AE203" s="69">
        <f t="shared" si="1107"/>
        <v>5983.7981250000003</v>
      </c>
      <c r="AF203" s="69">
        <f t="shared" si="1056"/>
        <v>2991.8990625000001</v>
      </c>
      <c r="AG203" s="69"/>
      <c r="AH203" s="69">
        <f t="shared" si="826"/>
        <v>221.21250000000001</v>
      </c>
      <c r="AI203" s="69">
        <f t="shared" si="1058"/>
        <v>9196.9096874999996</v>
      </c>
      <c r="AJ203" s="78"/>
      <c r="AK203" s="71">
        <f t="shared" si="1059"/>
        <v>0</v>
      </c>
      <c r="AL203" s="78"/>
      <c r="AM203" s="71">
        <f t="shared" si="1060"/>
        <v>0</v>
      </c>
      <c r="AN203" s="71">
        <f>AJ203+AL203</f>
        <v>0</v>
      </c>
      <c r="AO203" s="71">
        <f>AK203+AM203</f>
        <v>0</v>
      </c>
      <c r="AP203" s="78"/>
      <c r="AQ203" s="71">
        <f t="shared" si="1061"/>
        <v>0</v>
      </c>
      <c r="AR203" s="78"/>
      <c r="AS203" s="71">
        <f t="shared" si="1062"/>
        <v>0</v>
      </c>
      <c r="AT203" s="70">
        <f t="shared" si="1063"/>
        <v>0</v>
      </c>
      <c r="AU203" s="71">
        <f t="shared" si="1064"/>
        <v>0</v>
      </c>
      <c r="AV203" s="70">
        <f t="shared" si="1065"/>
        <v>0</v>
      </c>
      <c r="AW203" s="71">
        <f t="shared" si="1066"/>
        <v>0</v>
      </c>
      <c r="AX203" s="79"/>
      <c r="AY203" s="80"/>
      <c r="AZ203" s="80"/>
      <c r="BA203" s="80"/>
      <c r="BB203" s="71">
        <f t="shared" si="988"/>
        <v>0</v>
      </c>
      <c r="BC203" s="46"/>
      <c r="BD203" s="46"/>
      <c r="BE203" s="72">
        <f t="shared" si="989"/>
        <v>0</v>
      </c>
      <c r="BF203" s="69">
        <f t="shared" si="1093"/>
        <v>0</v>
      </c>
      <c r="BG203" s="69">
        <f t="shared" si="1097"/>
        <v>1</v>
      </c>
      <c r="BH203" s="69">
        <f t="shared" si="1069"/>
        <v>2692.70915625</v>
      </c>
      <c r="BI203" s="72"/>
      <c r="BJ203" s="72">
        <f t="shared" si="1109"/>
        <v>0</v>
      </c>
      <c r="BK203" s="72">
        <f>V203+W203+X203</f>
        <v>1</v>
      </c>
      <c r="BL203" s="69">
        <f>(AE203+AF203)*40%</f>
        <v>3590.278875</v>
      </c>
      <c r="BM203" s="69"/>
      <c r="BN203" s="69"/>
      <c r="BO203" s="72"/>
      <c r="BP203" s="72">
        <f t="shared" si="1098"/>
        <v>0</v>
      </c>
      <c r="BQ203" s="69">
        <f>AW203+BB203+BF203+BH203+BJ203+BL203+BP203</f>
        <v>6282.9880312499999</v>
      </c>
      <c r="BR203" s="69">
        <f t="shared" si="1073"/>
        <v>6205.0106249999999</v>
      </c>
      <c r="BS203" s="69">
        <f t="shared" si="1074"/>
        <v>2692.70915625</v>
      </c>
      <c r="BT203" s="69">
        <f t="shared" si="1075"/>
        <v>6582.1779375000006</v>
      </c>
      <c r="BU203" s="69">
        <f t="shared" si="1076"/>
        <v>15479.897718749999</v>
      </c>
      <c r="BV203" s="73">
        <f t="shared" si="1077"/>
        <v>185758.77262499998</v>
      </c>
      <c r="BW203" s="54" t="s">
        <v>271</v>
      </c>
    </row>
    <row r="204" spans="1:76" s="55" customFormat="1" ht="14.25" customHeight="1" x14ac:dyDescent="0.3">
      <c r="A204" s="66">
        <v>27</v>
      </c>
      <c r="B204" s="1" t="s">
        <v>464</v>
      </c>
      <c r="C204" s="81" t="s">
        <v>445</v>
      </c>
      <c r="D204" s="46" t="s">
        <v>61</v>
      </c>
      <c r="E204" s="82" t="s">
        <v>74</v>
      </c>
      <c r="F204" s="75">
        <v>75</v>
      </c>
      <c r="G204" s="76">
        <v>43189</v>
      </c>
      <c r="H204" s="76">
        <v>45015</v>
      </c>
      <c r="I204" s="75" t="s">
        <v>73</v>
      </c>
      <c r="J204" s="46">
        <v>1</v>
      </c>
      <c r="K204" s="46" t="s">
        <v>72</v>
      </c>
      <c r="L204" s="77">
        <v>23.05</v>
      </c>
      <c r="M204" s="46">
        <v>5.12</v>
      </c>
      <c r="N204" s="68">
        <v>17697</v>
      </c>
      <c r="O204" s="69">
        <f t="shared" si="1047"/>
        <v>90608.639999999999</v>
      </c>
      <c r="P204" s="46"/>
      <c r="Q204" s="46"/>
      <c r="R204" s="46"/>
      <c r="S204" s="46"/>
      <c r="T204" s="46">
        <v>1</v>
      </c>
      <c r="U204" s="46"/>
      <c r="V204" s="67">
        <f t="shared" si="1099"/>
        <v>0</v>
      </c>
      <c r="W204" s="67">
        <f t="shared" si="1105"/>
        <v>1</v>
      </c>
      <c r="X204" s="67">
        <f t="shared" si="1105"/>
        <v>0</v>
      </c>
      <c r="Y204" s="69">
        <f t="shared" si="1049"/>
        <v>0</v>
      </c>
      <c r="Z204" s="69">
        <f t="shared" si="1050"/>
        <v>0</v>
      </c>
      <c r="AA204" s="69">
        <f t="shared" si="1051"/>
        <v>0</v>
      </c>
      <c r="AB204" s="69">
        <f t="shared" si="1052"/>
        <v>0</v>
      </c>
      <c r="AC204" s="69">
        <f t="shared" si="1053"/>
        <v>5663.04</v>
      </c>
      <c r="AD204" s="69">
        <f t="shared" si="1054"/>
        <v>0</v>
      </c>
      <c r="AE204" s="69">
        <f t="shared" si="1107"/>
        <v>5663.04</v>
      </c>
      <c r="AF204" s="69">
        <f t="shared" si="1056"/>
        <v>2831.52</v>
      </c>
      <c r="AG204" s="69">
        <f>(AE204+AF204)*10%</f>
        <v>849.45600000000002</v>
      </c>
      <c r="AH204" s="69">
        <f t="shared" si="826"/>
        <v>221.21250000000001</v>
      </c>
      <c r="AI204" s="69">
        <f t="shared" si="1058"/>
        <v>9565.2285000000011</v>
      </c>
      <c r="AJ204" s="78"/>
      <c r="AK204" s="71">
        <f t="shared" si="1059"/>
        <v>0</v>
      </c>
      <c r="AL204" s="78"/>
      <c r="AM204" s="71">
        <f t="shared" si="1060"/>
        <v>0</v>
      </c>
      <c r="AN204" s="71">
        <f>AJ204+AL204</f>
        <v>0</v>
      </c>
      <c r="AO204" s="71">
        <f>AK204+AM204</f>
        <v>0</v>
      </c>
      <c r="AP204" s="78"/>
      <c r="AQ204" s="71">
        <f t="shared" si="1061"/>
        <v>0</v>
      </c>
      <c r="AR204" s="78"/>
      <c r="AS204" s="71">
        <f t="shared" si="1062"/>
        <v>0</v>
      </c>
      <c r="AT204" s="70">
        <f t="shared" si="1063"/>
        <v>0</v>
      </c>
      <c r="AU204" s="71">
        <f t="shared" si="1064"/>
        <v>0</v>
      </c>
      <c r="AV204" s="70">
        <f t="shared" si="1065"/>
        <v>0</v>
      </c>
      <c r="AW204" s="71">
        <f t="shared" si="1066"/>
        <v>0</v>
      </c>
      <c r="AX204" s="79"/>
      <c r="AY204" s="79"/>
      <c r="AZ204" s="79"/>
      <c r="BA204" s="79"/>
      <c r="BB204" s="71">
        <f t="shared" si="988"/>
        <v>0</v>
      </c>
      <c r="BC204" s="46"/>
      <c r="BD204" s="46"/>
      <c r="BE204" s="72">
        <f t="shared" si="989"/>
        <v>0</v>
      </c>
      <c r="BF204" s="69">
        <f t="shared" si="1093"/>
        <v>0</v>
      </c>
      <c r="BG204" s="69">
        <f t="shared" si="1097"/>
        <v>1</v>
      </c>
      <c r="BH204" s="69">
        <f t="shared" si="1069"/>
        <v>2548.3679999999999</v>
      </c>
      <c r="BI204" s="72"/>
      <c r="BJ204" s="72">
        <f t="shared" si="1109"/>
        <v>0</v>
      </c>
      <c r="BK204" s="72"/>
      <c r="BL204" s="69"/>
      <c r="BM204" s="69"/>
      <c r="BN204" s="69"/>
      <c r="BO204" s="72"/>
      <c r="BP204" s="72">
        <f t="shared" si="1098"/>
        <v>0</v>
      </c>
      <c r="BQ204" s="69">
        <f>AW204+BB204+BF204+BH204+BJ204+BL204+BP204</f>
        <v>2548.3679999999999</v>
      </c>
      <c r="BR204" s="69">
        <f t="shared" si="1073"/>
        <v>6733.7084999999997</v>
      </c>
      <c r="BS204" s="69">
        <f t="shared" si="1074"/>
        <v>2548.3679999999999</v>
      </c>
      <c r="BT204" s="69">
        <f t="shared" si="1075"/>
        <v>2831.52</v>
      </c>
      <c r="BU204" s="69">
        <f t="shared" si="1076"/>
        <v>12113.596500000001</v>
      </c>
      <c r="BV204" s="73">
        <f t="shared" si="1077"/>
        <v>145363.15800000002</v>
      </c>
      <c r="BW204" s="54"/>
    </row>
    <row r="205" spans="1:76" s="55" customFormat="1" ht="14.25" customHeight="1" x14ac:dyDescent="0.3">
      <c r="A205" s="83">
        <v>28</v>
      </c>
      <c r="B205" s="81" t="s">
        <v>121</v>
      </c>
      <c r="C205" s="81" t="s">
        <v>445</v>
      </c>
      <c r="D205" s="46" t="s">
        <v>61</v>
      </c>
      <c r="E205" s="82" t="s">
        <v>123</v>
      </c>
      <c r="F205" s="75">
        <v>81</v>
      </c>
      <c r="G205" s="134">
        <v>43304</v>
      </c>
      <c r="H205" s="103">
        <v>45130</v>
      </c>
      <c r="I205" s="75" t="s">
        <v>176</v>
      </c>
      <c r="J205" s="46" t="s">
        <v>349</v>
      </c>
      <c r="K205" s="46" t="s">
        <v>64</v>
      </c>
      <c r="L205" s="77">
        <v>26.02</v>
      </c>
      <c r="M205" s="46">
        <v>5.41</v>
      </c>
      <c r="N205" s="68">
        <v>17697</v>
      </c>
      <c r="O205" s="69">
        <f t="shared" ref="O205" si="1110">N205*M205</f>
        <v>95740.77</v>
      </c>
      <c r="P205" s="46"/>
      <c r="Q205" s="46"/>
      <c r="R205" s="46"/>
      <c r="S205" s="46"/>
      <c r="T205" s="46">
        <v>1</v>
      </c>
      <c r="U205" s="46"/>
      <c r="V205" s="67">
        <f t="shared" ref="V205" si="1111">SUM(P205+S205)</f>
        <v>0</v>
      </c>
      <c r="W205" s="67">
        <f t="shared" ref="W205" si="1112">SUM(Q205+T205)</f>
        <v>1</v>
      </c>
      <c r="X205" s="67">
        <f t="shared" ref="X205" si="1113">SUM(R205+U205)</f>
        <v>0</v>
      </c>
      <c r="Y205" s="69">
        <f t="shared" ref="Y205" si="1114">SUM(O205/16*P205)</f>
        <v>0</v>
      </c>
      <c r="Z205" s="69">
        <f t="shared" ref="Z205" si="1115">SUM(O205/16*Q205)</f>
        <v>0</v>
      </c>
      <c r="AA205" s="69">
        <f t="shared" ref="AA205" si="1116">SUM(O205/16*R205)</f>
        <v>0</v>
      </c>
      <c r="AB205" s="69">
        <f t="shared" ref="AB205" si="1117">SUM(O205/16*S205)</f>
        <v>0</v>
      </c>
      <c r="AC205" s="69">
        <f t="shared" ref="AC205" si="1118">SUM(O205/16*T205)</f>
        <v>5983.7981250000003</v>
      </c>
      <c r="AD205" s="69">
        <f t="shared" ref="AD205" si="1119">SUM(O205/16*U205)</f>
        <v>0</v>
      </c>
      <c r="AE205" s="69">
        <f t="shared" ref="AE205" si="1120">SUM(Y205:AD205)</f>
        <v>5983.7981250000003</v>
      </c>
      <c r="AF205" s="69">
        <f t="shared" ref="AF205" si="1121">AE205*50%</f>
        <v>2991.8990625000001</v>
      </c>
      <c r="AG205" s="69">
        <f t="shared" ref="AG205" si="1122">(AE205+AF205)*10%</f>
        <v>897.56971874999999</v>
      </c>
      <c r="AH205" s="69">
        <f t="shared" si="826"/>
        <v>221.21250000000001</v>
      </c>
      <c r="AI205" s="69">
        <f t="shared" ref="AI205" si="1123">AH205+AG205+AF205+AE205</f>
        <v>10094.47940625</v>
      </c>
      <c r="AJ205" s="78"/>
      <c r="AK205" s="71">
        <f t="shared" ref="AK205" si="1124">N205/16*AJ205*40%</f>
        <v>0</v>
      </c>
      <c r="AL205" s="78"/>
      <c r="AM205" s="71">
        <f t="shared" ref="AM205" si="1125">N205/16*AL205*50%</f>
        <v>0</v>
      </c>
      <c r="AN205" s="71">
        <f t="shared" ref="AN205" si="1126">AJ205+AL205</f>
        <v>0</v>
      </c>
      <c r="AO205" s="71">
        <f t="shared" ref="AO205" si="1127">AK205+AM205</f>
        <v>0</v>
      </c>
      <c r="AP205" s="78"/>
      <c r="AQ205" s="71">
        <f t="shared" ref="AQ205" si="1128">N205/16*AP205*50%</f>
        <v>0</v>
      </c>
      <c r="AR205" s="78"/>
      <c r="AS205" s="71">
        <f t="shared" ref="AS205" si="1129">N205/16*AR205*40%</f>
        <v>0</v>
      </c>
      <c r="AT205" s="70">
        <f t="shared" ref="AT205" si="1130">AP205+AR205</f>
        <v>0</v>
      </c>
      <c r="AU205" s="71">
        <f t="shared" ref="AU205" si="1131">AQ205+AS205</f>
        <v>0</v>
      </c>
      <c r="AV205" s="70">
        <f t="shared" ref="AV205" si="1132">AN205+AT205</f>
        <v>0</v>
      </c>
      <c r="AW205" s="71">
        <f t="shared" ref="AW205" si="1133">AO205+AU205</f>
        <v>0</v>
      </c>
      <c r="AX205" s="79"/>
      <c r="AY205" s="80"/>
      <c r="AZ205" s="80"/>
      <c r="BA205" s="80"/>
      <c r="BB205" s="71">
        <f t="shared" si="988"/>
        <v>0</v>
      </c>
      <c r="BC205" s="46"/>
      <c r="BD205" s="46"/>
      <c r="BE205" s="72">
        <f t="shared" si="989"/>
        <v>0</v>
      </c>
      <c r="BF205" s="69">
        <f t="shared" ref="BF205" si="1134">SUM(N205*BC205*20%)+(N205*BD205)*30%</f>
        <v>0</v>
      </c>
      <c r="BG205" s="69">
        <f t="shared" ref="BG205" si="1135">V205+W205+X205</f>
        <v>1</v>
      </c>
      <c r="BH205" s="69">
        <f t="shared" ref="BH205" si="1136">(AE205+AF205)*30%</f>
        <v>2692.70915625</v>
      </c>
      <c r="BI205" s="72"/>
      <c r="BJ205" s="72">
        <f t="shared" si="1109"/>
        <v>0</v>
      </c>
      <c r="BK205" s="72">
        <f>V205+W205+X205</f>
        <v>1</v>
      </c>
      <c r="BL205" s="69">
        <f>(AE205+AF205)*40%</f>
        <v>3590.278875</v>
      </c>
      <c r="BM205" s="69"/>
      <c r="BN205" s="69"/>
      <c r="BO205" s="69"/>
      <c r="BP205" s="72">
        <f t="shared" ref="BP205" si="1137">7079/18*BO205</f>
        <v>0</v>
      </c>
      <c r="BQ205" s="69">
        <f t="shared" ref="BQ205" si="1138">AW205+BB205+BF205+BH205+BJ205+BL205+BP205</f>
        <v>6282.9880312499999</v>
      </c>
      <c r="BR205" s="69">
        <f t="shared" ref="BR205" si="1139">AE205+AG205+AH205+BF205+BP205</f>
        <v>7102.5803437499999</v>
      </c>
      <c r="BS205" s="69">
        <f t="shared" ref="BS205" si="1140">AW205+BB205+BH205+BJ205</f>
        <v>2692.70915625</v>
      </c>
      <c r="BT205" s="69">
        <f t="shared" ref="BT205" si="1141">AF205+BL205</f>
        <v>6582.1779375000006</v>
      </c>
      <c r="BU205" s="69">
        <f t="shared" ref="BU205" si="1142">SUM(AI205+BQ205)</f>
        <v>16377.4674375</v>
      </c>
      <c r="BV205" s="73">
        <f t="shared" ref="BV205" si="1143">BU205*12</f>
        <v>196529.60924999998</v>
      </c>
      <c r="BW205" s="54" t="s">
        <v>228</v>
      </c>
      <c r="BX205" s="55" t="s">
        <v>286</v>
      </c>
    </row>
    <row r="206" spans="1:76" s="55" customFormat="1" ht="14.25" customHeight="1" x14ac:dyDescent="0.3">
      <c r="A206" s="66">
        <v>29</v>
      </c>
      <c r="B206" s="81" t="s">
        <v>230</v>
      </c>
      <c r="C206" s="81" t="s">
        <v>445</v>
      </c>
      <c r="D206" s="46" t="s">
        <v>61</v>
      </c>
      <c r="E206" s="102" t="s">
        <v>256</v>
      </c>
      <c r="F206" s="75"/>
      <c r="G206" s="76"/>
      <c r="H206" s="76"/>
      <c r="I206" s="75"/>
      <c r="J206" s="46" t="s">
        <v>65</v>
      </c>
      <c r="K206" s="46" t="s">
        <v>62</v>
      </c>
      <c r="L206" s="77">
        <v>4</v>
      </c>
      <c r="M206" s="46">
        <v>4.2300000000000004</v>
      </c>
      <c r="N206" s="68">
        <v>17697</v>
      </c>
      <c r="O206" s="69">
        <f>N206*M206</f>
        <v>74858.310000000012</v>
      </c>
      <c r="P206" s="46"/>
      <c r="Q206" s="46"/>
      <c r="R206" s="46"/>
      <c r="S206" s="46">
        <v>1</v>
      </c>
      <c r="T206" s="46"/>
      <c r="U206" s="46"/>
      <c r="V206" s="67">
        <f t="shared" ref="V206:X207" si="1144">SUM(P206+S206)</f>
        <v>1</v>
      </c>
      <c r="W206" s="67">
        <f t="shared" si="1144"/>
        <v>0</v>
      </c>
      <c r="X206" s="67">
        <f t="shared" si="1144"/>
        <v>0</v>
      </c>
      <c r="Y206" s="69">
        <f>SUM(O206/16*P206)</f>
        <v>0</v>
      </c>
      <c r="Z206" s="69">
        <f>SUM(O206/16*Q206)</f>
        <v>0</v>
      </c>
      <c r="AA206" s="69">
        <f>SUM(O206/16*R206)</f>
        <v>0</v>
      </c>
      <c r="AB206" s="69">
        <f>SUM(O206/16*S206)</f>
        <v>4678.6443750000008</v>
      </c>
      <c r="AC206" s="69">
        <f>SUM(O206/16*T206)</f>
        <v>0</v>
      </c>
      <c r="AD206" s="69">
        <f>SUM(O206/16*U206)</f>
        <v>0</v>
      </c>
      <c r="AE206" s="69">
        <f>SUM(Y206:AD206)</f>
        <v>4678.6443750000008</v>
      </c>
      <c r="AF206" s="69">
        <f>AE206*50%</f>
        <v>2339.3221875000004</v>
      </c>
      <c r="AG206" s="69">
        <f>(AE206+AF206)*10%</f>
        <v>701.79665625000018</v>
      </c>
      <c r="AH206" s="69">
        <f t="shared" si="826"/>
        <v>221.21250000000001</v>
      </c>
      <c r="AI206" s="69">
        <f>AH206+AG206+AF206+AE206</f>
        <v>7940.9757187500018</v>
      </c>
      <c r="AJ206" s="78"/>
      <c r="AK206" s="71">
        <f>N206/16*AJ206*40%</f>
        <v>0</v>
      </c>
      <c r="AL206" s="78"/>
      <c r="AM206" s="71">
        <f>N206/16*AL206*50%</f>
        <v>0</v>
      </c>
      <c r="AN206" s="71">
        <f>AJ206+AL206</f>
        <v>0</v>
      </c>
      <c r="AO206" s="71">
        <f>AK206+AM206</f>
        <v>0</v>
      </c>
      <c r="AP206" s="78"/>
      <c r="AQ206" s="71">
        <f>N206/16*AP206*50%</f>
        <v>0</v>
      </c>
      <c r="AR206" s="78"/>
      <c r="AS206" s="71">
        <f>N206/16*AR206*40%</f>
        <v>0</v>
      </c>
      <c r="AT206" s="70">
        <f>AP206+AR206</f>
        <v>0</v>
      </c>
      <c r="AU206" s="71">
        <f>AQ206+AS206</f>
        <v>0</v>
      </c>
      <c r="AV206" s="70">
        <f>AN206+AT206</f>
        <v>0</v>
      </c>
      <c r="AW206" s="71">
        <f>AO206+AU206</f>
        <v>0</v>
      </c>
      <c r="AX206" s="79"/>
      <c r="AY206" s="80"/>
      <c r="AZ206" s="80"/>
      <c r="BA206" s="80"/>
      <c r="BB206" s="71">
        <f t="shared" si="988"/>
        <v>0</v>
      </c>
      <c r="BC206" s="46"/>
      <c r="BD206" s="46"/>
      <c r="BE206" s="72">
        <f t="shared" si="989"/>
        <v>0</v>
      </c>
      <c r="BF206" s="69">
        <f>SUM(N206*BC206*20%)+(N206*BD206)*30%</f>
        <v>0</v>
      </c>
      <c r="BG206" s="69">
        <f>V206+W206+X206</f>
        <v>1</v>
      </c>
      <c r="BH206" s="69">
        <f>(AE206+AF206)*30%</f>
        <v>2105.3899687500002</v>
      </c>
      <c r="BI206" s="72"/>
      <c r="BJ206" s="72">
        <f t="shared" si="1109"/>
        <v>0</v>
      </c>
      <c r="BK206" s="72"/>
      <c r="BL206" s="69"/>
      <c r="BM206" s="69"/>
      <c r="BN206" s="69"/>
      <c r="BO206" s="72"/>
      <c r="BP206" s="72">
        <f>7079/18*BO206</f>
        <v>0</v>
      </c>
      <c r="BQ206" s="69">
        <f>AW206+BB206+BF206+BH206+BJ206+BL206+BP206</f>
        <v>2105.3899687500002</v>
      </c>
      <c r="BR206" s="69">
        <f>AE206+AG206+AH206+BF206+BP206</f>
        <v>5601.6535312500009</v>
      </c>
      <c r="BS206" s="69">
        <f>AW206+BB206+BH206+BJ206</f>
        <v>2105.3899687500002</v>
      </c>
      <c r="BT206" s="69">
        <f>AF206+BL206</f>
        <v>2339.3221875000004</v>
      </c>
      <c r="BU206" s="69">
        <f>SUM(AI206+BQ206)</f>
        <v>10046.365687500002</v>
      </c>
      <c r="BV206" s="73">
        <f>BU206*12</f>
        <v>120556.38825000002</v>
      </c>
      <c r="BW206" s="54"/>
      <c r="BX206" s="140"/>
    </row>
    <row r="207" spans="1:76" s="55" customFormat="1" ht="14.25" customHeight="1" x14ac:dyDescent="0.3">
      <c r="A207" s="83">
        <v>30</v>
      </c>
      <c r="B207" s="81" t="s">
        <v>441</v>
      </c>
      <c r="C207" s="81" t="s">
        <v>445</v>
      </c>
      <c r="D207" s="46" t="s">
        <v>61</v>
      </c>
      <c r="E207" s="102" t="s">
        <v>260</v>
      </c>
      <c r="F207" s="75">
        <v>114</v>
      </c>
      <c r="G207" s="76">
        <v>44193</v>
      </c>
      <c r="H207" s="76">
        <v>46019</v>
      </c>
      <c r="I207" s="75" t="s">
        <v>170</v>
      </c>
      <c r="J207" s="46" t="s">
        <v>348</v>
      </c>
      <c r="K207" s="46" t="s">
        <v>72</v>
      </c>
      <c r="L207" s="77">
        <v>25</v>
      </c>
      <c r="M207" s="46">
        <v>5.2</v>
      </c>
      <c r="N207" s="68">
        <v>17697</v>
      </c>
      <c r="O207" s="69">
        <f>N207*M207</f>
        <v>92024.400000000009</v>
      </c>
      <c r="P207" s="46"/>
      <c r="Q207" s="46"/>
      <c r="R207" s="46"/>
      <c r="S207" s="46">
        <v>1</v>
      </c>
      <c r="T207" s="46"/>
      <c r="U207" s="46"/>
      <c r="V207" s="67">
        <f t="shared" si="1144"/>
        <v>1</v>
      </c>
      <c r="W207" s="67">
        <f t="shared" si="1144"/>
        <v>0</v>
      </c>
      <c r="X207" s="67">
        <f t="shared" si="1144"/>
        <v>0</v>
      </c>
      <c r="Y207" s="69">
        <f>SUM(O207/16*P207)</f>
        <v>0</v>
      </c>
      <c r="Z207" s="69">
        <f>SUM(O207/16*Q207)</f>
        <v>0</v>
      </c>
      <c r="AA207" s="69">
        <f>SUM(O207/16*R207)</f>
        <v>0</v>
      </c>
      <c r="AB207" s="69">
        <f>SUM(O207/16*S207)</f>
        <v>5751.5250000000005</v>
      </c>
      <c r="AC207" s="69">
        <f>SUM(O207/16*T207)</f>
        <v>0</v>
      </c>
      <c r="AD207" s="69">
        <f>SUM(O207/16*U207)</f>
        <v>0</v>
      </c>
      <c r="AE207" s="69">
        <f>SUM(Y207:AD207)</f>
        <v>5751.5250000000005</v>
      </c>
      <c r="AF207" s="69">
        <f>AE207*50%</f>
        <v>2875.7625000000003</v>
      </c>
      <c r="AG207" s="69">
        <f>(AE207+AF207)*10%</f>
        <v>862.7287500000001</v>
      </c>
      <c r="AH207" s="69">
        <f t="shared" si="826"/>
        <v>221.21250000000001</v>
      </c>
      <c r="AI207" s="69">
        <f>AH207+AG207+AF207+AE207</f>
        <v>9711.228750000002</v>
      </c>
      <c r="AJ207" s="78"/>
      <c r="AK207" s="71">
        <f>N207/16*AJ207*40%</f>
        <v>0</v>
      </c>
      <c r="AL207" s="78"/>
      <c r="AM207" s="71">
        <f>N207/16*AL207*50%</f>
        <v>0</v>
      </c>
      <c r="AN207" s="71">
        <f>AJ207+AL207</f>
        <v>0</v>
      </c>
      <c r="AO207" s="71">
        <f>AK207+AM207</f>
        <v>0</v>
      </c>
      <c r="AP207" s="78"/>
      <c r="AQ207" s="71">
        <f>N207/16*AP207*50%</f>
        <v>0</v>
      </c>
      <c r="AR207" s="78"/>
      <c r="AS207" s="71">
        <f>N207/16*AR207*40%</f>
        <v>0</v>
      </c>
      <c r="AT207" s="70">
        <f>AP207+AR207</f>
        <v>0</v>
      </c>
      <c r="AU207" s="71">
        <f>AQ207+AS207</f>
        <v>0</v>
      </c>
      <c r="AV207" s="70">
        <f>AN207+AT207</f>
        <v>0</v>
      </c>
      <c r="AW207" s="71">
        <f>AO207+AU207</f>
        <v>0</v>
      </c>
      <c r="AX207" s="79"/>
      <c r="AY207" s="80"/>
      <c r="AZ207" s="80"/>
      <c r="BA207" s="80"/>
      <c r="BB207" s="71">
        <f t="shared" si="988"/>
        <v>0</v>
      </c>
      <c r="BC207" s="46"/>
      <c r="BD207" s="46"/>
      <c r="BE207" s="72">
        <f t="shared" si="989"/>
        <v>0</v>
      </c>
      <c r="BF207" s="69">
        <f>SUM(N207*BC207*20%)+(N207*BD207)*30%</f>
        <v>0</v>
      </c>
      <c r="BG207" s="69">
        <f>V207+W207+X207</f>
        <v>1</v>
      </c>
      <c r="BH207" s="69">
        <f>(AE207+AF207)*30%</f>
        <v>2588.1862500000002</v>
      </c>
      <c r="BI207" s="72"/>
      <c r="BJ207" s="72">
        <f t="shared" si="1109"/>
        <v>0</v>
      </c>
      <c r="BK207" s="72">
        <f>V207+W207+X207</f>
        <v>1</v>
      </c>
      <c r="BL207" s="69">
        <f>(AE207+AF207)*35%</f>
        <v>3019.5506249999999</v>
      </c>
      <c r="BM207" s="69"/>
      <c r="BN207" s="69"/>
      <c r="BO207" s="72"/>
      <c r="BP207" s="72">
        <f>7079/18*BO207</f>
        <v>0</v>
      </c>
      <c r="BQ207" s="69">
        <f>AW207+BB207+BF207+BH207+BJ207+BL207+BP207</f>
        <v>5607.7368750000005</v>
      </c>
      <c r="BR207" s="69">
        <f>AE207+AG207+AH207+BF207+BP207</f>
        <v>6835.4662500000004</v>
      </c>
      <c r="BS207" s="69">
        <f>AW207+BB207+BH207+BJ207</f>
        <v>2588.1862500000002</v>
      </c>
      <c r="BT207" s="69">
        <f>AF207+BL207</f>
        <v>5895.3131250000006</v>
      </c>
      <c r="BU207" s="69">
        <f>SUM(AI207+BQ207)</f>
        <v>15318.965625000003</v>
      </c>
      <c r="BV207" s="73">
        <f>BU207*12</f>
        <v>183827.58750000002</v>
      </c>
      <c r="BW207" s="54" t="s">
        <v>227</v>
      </c>
    </row>
    <row r="208" spans="1:76" s="139" customFormat="1" ht="14.25" customHeight="1" x14ac:dyDescent="0.3">
      <c r="A208" s="66">
        <v>31</v>
      </c>
      <c r="B208" s="81" t="s">
        <v>163</v>
      </c>
      <c r="C208" s="155" t="s">
        <v>471</v>
      </c>
      <c r="D208" s="81" t="s">
        <v>61</v>
      </c>
      <c r="E208" s="81" t="s">
        <v>208</v>
      </c>
      <c r="F208" s="81">
        <v>102</v>
      </c>
      <c r="G208" s="148">
        <v>43817</v>
      </c>
      <c r="H208" s="148">
        <v>45644</v>
      </c>
      <c r="I208" s="81" t="s">
        <v>281</v>
      </c>
      <c r="J208" s="46" t="s">
        <v>350</v>
      </c>
      <c r="K208" s="46" t="s">
        <v>68</v>
      </c>
      <c r="L208" s="77">
        <v>6.02</v>
      </c>
      <c r="M208" s="46">
        <v>4.66</v>
      </c>
      <c r="N208" s="102">
        <v>17697</v>
      </c>
      <c r="O208" s="72">
        <f t="shared" ref="O208:O209" si="1145">N208*M208</f>
        <v>82468.02</v>
      </c>
      <c r="P208" s="46"/>
      <c r="Q208" s="46"/>
      <c r="R208" s="46"/>
      <c r="S208" s="46"/>
      <c r="T208" s="46">
        <v>1</v>
      </c>
      <c r="U208" s="46"/>
      <c r="V208" s="46">
        <f t="shared" si="962"/>
        <v>0</v>
      </c>
      <c r="W208" s="46">
        <f t="shared" si="963"/>
        <v>1</v>
      </c>
      <c r="X208" s="46">
        <f t="shared" si="964"/>
        <v>0</v>
      </c>
      <c r="Y208" s="72">
        <f t="shared" ref="Y208" si="1146">SUM(O208/16*P208)</f>
        <v>0</v>
      </c>
      <c r="Z208" s="72">
        <f t="shared" ref="Z208" si="1147">SUM(O208/16*Q208)</f>
        <v>0</v>
      </c>
      <c r="AA208" s="72">
        <f t="shared" ref="AA208" si="1148">SUM(O208/16*R208)</f>
        <v>0</v>
      </c>
      <c r="AB208" s="72">
        <f t="shared" ref="AB208" si="1149">SUM(O208/16*S208)</f>
        <v>0</v>
      </c>
      <c r="AC208" s="72">
        <f t="shared" ref="AC208" si="1150">SUM(O208/16*T208)</f>
        <v>5154.2512500000003</v>
      </c>
      <c r="AD208" s="72">
        <f t="shared" ref="AD208" si="1151">SUM(O208/16*U208)</f>
        <v>0</v>
      </c>
      <c r="AE208" s="72">
        <f t="shared" ref="AE208" si="1152">SUM(Y208:AD208)</f>
        <v>5154.2512500000003</v>
      </c>
      <c r="AF208" s="72">
        <f>AE208*50%</f>
        <v>2577.1256250000001</v>
      </c>
      <c r="AG208" s="72"/>
      <c r="AH208" s="69">
        <f t="shared" si="826"/>
        <v>221.21250000000001</v>
      </c>
      <c r="AI208" s="72">
        <f>AH208+AG208+AF208+AE208</f>
        <v>7952.5893750000005</v>
      </c>
      <c r="AJ208" s="79"/>
      <c r="AK208" s="136">
        <f t="shared" si="971"/>
        <v>0</v>
      </c>
      <c r="AL208" s="79"/>
      <c r="AM208" s="136">
        <f t="shared" si="972"/>
        <v>0</v>
      </c>
      <c r="AN208" s="136"/>
      <c r="AO208" s="136">
        <f t="shared" si="974"/>
        <v>0</v>
      </c>
      <c r="AP208" s="79"/>
      <c r="AQ208" s="136">
        <f t="shared" si="975"/>
        <v>0</v>
      </c>
      <c r="AR208" s="79"/>
      <c r="AS208" s="136">
        <f t="shared" si="976"/>
        <v>0</v>
      </c>
      <c r="AT208" s="137">
        <f t="shared" si="977"/>
        <v>0</v>
      </c>
      <c r="AU208" s="136">
        <f t="shared" si="978"/>
        <v>0</v>
      </c>
      <c r="AV208" s="137">
        <f t="shared" si="979"/>
        <v>0</v>
      </c>
      <c r="AW208" s="136">
        <f t="shared" si="980"/>
        <v>0</v>
      </c>
      <c r="AX208" s="79"/>
      <c r="AY208" s="79"/>
      <c r="AZ208" s="79"/>
      <c r="BA208" s="79"/>
      <c r="BB208" s="71">
        <f t="shared" si="981"/>
        <v>0</v>
      </c>
      <c r="BC208" s="46"/>
      <c r="BD208" s="46"/>
      <c r="BE208" s="72">
        <f t="shared" si="982"/>
        <v>0</v>
      </c>
      <c r="BF208" s="72">
        <f t="shared" ref="BF208" si="1153">SUM(N208*BC208*20%)+(N208*BD208)*30%</f>
        <v>0</v>
      </c>
      <c r="BG208" s="72">
        <f t="shared" si="984"/>
        <v>1</v>
      </c>
      <c r="BH208" s="72">
        <f>(AE208+AF208)*30%</f>
        <v>2319.4130624999998</v>
      </c>
      <c r="BI208" s="72"/>
      <c r="BJ208" s="72">
        <f t="shared" si="985"/>
        <v>0</v>
      </c>
      <c r="BK208" s="72">
        <f>V208+W208+X208</f>
        <v>1</v>
      </c>
      <c r="BL208" s="72">
        <f>(AE208+AF208)*30%</f>
        <v>2319.4130624999998</v>
      </c>
      <c r="BM208" s="72"/>
      <c r="BN208" s="72"/>
      <c r="BO208" s="72"/>
      <c r="BP208" s="72"/>
      <c r="BQ208" s="72">
        <f t="shared" ref="BQ208:BQ209" si="1154">AW208+BB208+BF208+BH208+BJ208+BL208+BP208</f>
        <v>4638.8261249999996</v>
      </c>
      <c r="BR208" s="72">
        <f t="shared" ref="BR208:BR209" si="1155">AE208+AG208+AH208+BF208+BP208</f>
        <v>5375.4637499999999</v>
      </c>
      <c r="BS208" s="72">
        <f t="shared" ref="BS208:BS209" si="1156">AW208+BB208+BH208+BJ208</f>
        <v>2319.4130624999998</v>
      </c>
      <c r="BT208" s="72">
        <f>AF208+BL208</f>
        <v>4896.5386875000004</v>
      </c>
      <c r="BU208" s="72">
        <f t="shared" ref="BU208:BU209" si="1157">SUM(AI208+BQ208)</f>
        <v>12591.415499999999</v>
      </c>
      <c r="BV208" s="138">
        <f t="shared" ref="BV208:BV209" si="1158">BU208*12</f>
        <v>151096.98599999998</v>
      </c>
      <c r="BW208" s="139" t="s">
        <v>232</v>
      </c>
    </row>
    <row r="209" spans="1:77" s="55" customFormat="1" ht="14.25" customHeight="1" x14ac:dyDescent="0.3">
      <c r="A209" s="83">
        <v>32</v>
      </c>
      <c r="B209" s="81" t="s">
        <v>237</v>
      </c>
      <c r="C209" s="141" t="s">
        <v>471</v>
      </c>
      <c r="D209" s="46" t="s">
        <v>61</v>
      </c>
      <c r="E209" s="143" t="s">
        <v>285</v>
      </c>
      <c r="F209" s="75">
        <v>116</v>
      </c>
      <c r="G209" s="76">
        <v>44365</v>
      </c>
      <c r="H209" s="144" t="s">
        <v>402</v>
      </c>
      <c r="I209" s="75" t="s">
        <v>403</v>
      </c>
      <c r="J209" s="46" t="s">
        <v>350</v>
      </c>
      <c r="K209" s="46" t="s">
        <v>68</v>
      </c>
      <c r="L209" s="77">
        <v>15.03</v>
      </c>
      <c r="M209" s="46">
        <v>4.9000000000000004</v>
      </c>
      <c r="N209" s="68">
        <v>17697</v>
      </c>
      <c r="O209" s="69">
        <f t="shared" si="1145"/>
        <v>86715.3</v>
      </c>
      <c r="P209" s="46"/>
      <c r="Q209" s="46"/>
      <c r="R209" s="46"/>
      <c r="S209" s="46"/>
      <c r="T209" s="46">
        <v>2</v>
      </c>
      <c r="U209" s="46"/>
      <c r="V209" s="67">
        <f t="shared" ref="V209" si="1159">SUM(P209+S209)</f>
        <v>0</v>
      </c>
      <c r="W209" s="67">
        <f t="shared" ref="W209" si="1160">SUM(Q209+T209)</f>
        <v>2</v>
      </c>
      <c r="X209" s="67">
        <f t="shared" ref="X209" si="1161">SUM(R209+U209)</f>
        <v>0</v>
      </c>
      <c r="Y209" s="69">
        <f t="shared" ref="Y209" si="1162">SUM(O209/16*P209)</f>
        <v>0</v>
      </c>
      <c r="Z209" s="69">
        <f t="shared" ref="Z209" si="1163">SUM(O209/16*Q209)</f>
        <v>0</v>
      </c>
      <c r="AA209" s="69">
        <f t="shared" ref="AA209" si="1164">SUM(O209/16*R209)</f>
        <v>0</v>
      </c>
      <c r="AB209" s="69">
        <f t="shared" ref="AB209" si="1165">SUM(O209/16*S209)</f>
        <v>0</v>
      </c>
      <c r="AC209" s="69">
        <f>SUM(O209/16*T209)</f>
        <v>10839.4125</v>
      </c>
      <c r="AD209" s="69">
        <f t="shared" ref="AD209" si="1166">SUM(O209/16*U209)</f>
        <v>0</v>
      </c>
      <c r="AE209" s="69">
        <f t="shared" ref="AE209" si="1167">SUM(Y209:AD209)</f>
        <v>10839.4125</v>
      </c>
      <c r="AF209" s="72">
        <f>AE209*50%</f>
        <v>5419.7062500000002</v>
      </c>
      <c r="AG209" s="69">
        <f>(AE209+AF209)*10%</f>
        <v>1625.9118750000002</v>
      </c>
      <c r="AH209" s="69">
        <f>(AF209+AG209)*10%</f>
        <v>704.56181250000009</v>
      </c>
      <c r="AI209" s="69">
        <f t="shared" ref="AI209" si="1168">(AG209+AH209)*10%</f>
        <v>233.04736875000003</v>
      </c>
      <c r="AJ209" s="69"/>
      <c r="AK209" s="136">
        <f t="shared" si="971"/>
        <v>0</v>
      </c>
      <c r="AL209" s="69">
        <f t="shared" ref="AL209" si="1169">(AJ209+AK209)*10%</f>
        <v>0</v>
      </c>
      <c r="AM209" s="69">
        <f t="shared" ref="AM209" si="1170">(AK209+AL209)*10%</f>
        <v>0</v>
      </c>
      <c r="AN209" s="71">
        <f t="shared" ref="AN209" si="1171">AJ209+AL209</f>
        <v>0</v>
      </c>
      <c r="AO209" s="71">
        <f t="shared" si="974"/>
        <v>0</v>
      </c>
      <c r="AP209" s="78"/>
      <c r="AQ209" s="71">
        <f>N209/18*AP209*50%</f>
        <v>0</v>
      </c>
      <c r="AR209" s="78"/>
      <c r="AS209" s="71">
        <f>N209/18*AR209*40%</f>
        <v>0</v>
      </c>
      <c r="AT209" s="70">
        <f t="shared" si="977"/>
        <v>0</v>
      </c>
      <c r="AU209" s="71">
        <f t="shared" si="978"/>
        <v>0</v>
      </c>
      <c r="AV209" s="70"/>
      <c r="AW209" s="71">
        <f t="shared" si="980"/>
        <v>0</v>
      </c>
      <c r="AX209" s="79"/>
      <c r="AY209" s="80"/>
      <c r="AZ209" s="80"/>
      <c r="BA209" s="80"/>
      <c r="BB209" s="71">
        <f>SUM(N209*AY209)*50%+(N209*AZ209)*60%+(N209*BA209)*60%</f>
        <v>0</v>
      </c>
      <c r="BC209" s="46"/>
      <c r="BD209" s="46"/>
      <c r="BE209" s="46"/>
      <c r="BF209" s="69">
        <f t="shared" ref="BF209" si="1172">SUM(N209*BC209*20%)+(N209*BD209)*30%</f>
        <v>0</v>
      </c>
      <c r="BG209" s="72">
        <f t="shared" si="984"/>
        <v>2</v>
      </c>
      <c r="BH209" s="72">
        <f>(AE209+AF209)*30%</f>
        <v>4877.7356250000003</v>
      </c>
      <c r="BI209" s="72"/>
      <c r="BJ209" s="72">
        <f>(O209/18*BI209)*30%</f>
        <v>0</v>
      </c>
      <c r="BK209" s="69">
        <f t="shared" ref="BK209" si="1173">V209+W209+X209</f>
        <v>2</v>
      </c>
      <c r="BL209" s="69">
        <f>(AE209+AF209)*30%</f>
        <v>4877.7356250000003</v>
      </c>
      <c r="BM209" s="69"/>
      <c r="BN209" s="69"/>
      <c r="BO209" s="72"/>
      <c r="BP209" s="72"/>
      <c r="BQ209" s="69">
        <f t="shared" si="1154"/>
        <v>9755.4712500000005</v>
      </c>
      <c r="BR209" s="69">
        <f t="shared" si="1155"/>
        <v>13169.8861875</v>
      </c>
      <c r="BS209" s="69">
        <f t="shared" si="1156"/>
        <v>4877.7356250000003</v>
      </c>
      <c r="BT209" s="69">
        <f>AF209+BL209</f>
        <v>10297.441875</v>
      </c>
      <c r="BU209" s="69">
        <f t="shared" si="1157"/>
        <v>9988.5186187500003</v>
      </c>
      <c r="BV209" s="73">
        <f t="shared" si="1158"/>
        <v>119862.223425</v>
      </c>
      <c r="BW209" s="54" t="s">
        <v>124</v>
      </c>
      <c r="BX209" s="140"/>
    </row>
    <row r="210" spans="1:77" s="74" customFormat="1" ht="14.25" customHeight="1" x14ac:dyDescent="0.3">
      <c r="A210" s="66">
        <v>33</v>
      </c>
      <c r="B210" s="81" t="s">
        <v>309</v>
      </c>
      <c r="C210" s="155" t="s">
        <v>471</v>
      </c>
      <c r="D210" s="46" t="s">
        <v>61</v>
      </c>
      <c r="E210" s="46" t="s">
        <v>317</v>
      </c>
      <c r="F210" s="133">
        <v>121</v>
      </c>
      <c r="G210" s="134">
        <v>44389</v>
      </c>
      <c r="H210" s="134">
        <v>46215</v>
      </c>
      <c r="I210" s="133" t="s">
        <v>168</v>
      </c>
      <c r="J210" s="46" t="s">
        <v>372</v>
      </c>
      <c r="K210" s="46" t="s">
        <v>64</v>
      </c>
      <c r="L210" s="77">
        <v>30.03</v>
      </c>
      <c r="M210" s="77">
        <v>5.41</v>
      </c>
      <c r="N210" s="102">
        <v>17697</v>
      </c>
      <c r="O210" s="69">
        <f>N210*M210</f>
        <v>95740.77</v>
      </c>
      <c r="P210" s="67"/>
      <c r="Q210" s="67"/>
      <c r="R210" s="67"/>
      <c r="S210" s="67">
        <v>1</v>
      </c>
      <c r="T210" s="67"/>
      <c r="U210" s="67"/>
      <c r="V210" s="67">
        <f>SUM(P210+S210)</f>
        <v>1</v>
      </c>
      <c r="W210" s="67">
        <f>SUM(Q210+T210)</f>
        <v>0</v>
      </c>
      <c r="X210" s="67">
        <f>SUM(R210+U210)</f>
        <v>0</v>
      </c>
      <c r="Y210" s="69">
        <f>SUM(O210/16*P210)</f>
        <v>0</v>
      </c>
      <c r="Z210" s="69">
        <f>SUM(O210/16*Q210)</f>
        <v>0</v>
      </c>
      <c r="AA210" s="69">
        <f>SUM(O210/16*R210)</f>
        <v>0</v>
      </c>
      <c r="AB210" s="69">
        <f>SUM(O210/16*S210)</f>
        <v>5983.7981250000003</v>
      </c>
      <c r="AC210" s="69">
        <f>SUM(O210/16*T210)</f>
        <v>0</v>
      </c>
      <c r="AD210" s="69">
        <f>SUM(O210/16*U210)</f>
        <v>0</v>
      </c>
      <c r="AE210" s="69">
        <f t="shared" ref="AE210" si="1174">SUM(Y210:AD210)</f>
        <v>5983.7981250000003</v>
      </c>
      <c r="AF210" s="72">
        <f t="shared" ref="AF210:AF273" si="1175">AE210*50%</f>
        <v>2991.8990625000001</v>
      </c>
      <c r="AG210" s="69">
        <f>(AE210+AF210)*10%</f>
        <v>897.56971874999999</v>
      </c>
      <c r="AH210" s="69">
        <f t="shared" si="826"/>
        <v>221.21250000000001</v>
      </c>
      <c r="AI210" s="69">
        <f>AH210+AG210+AF210+AE210</f>
        <v>10094.47940625</v>
      </c>
      <c r="AJ210" s="106"/>
      <c r="AK210" s="71">
        <f>N210/16*AJ210*40%</f>
        <v>0</v>
      </c>
      <c r="AL210" s="106"/>
      <c r="AM210" s="71">
        <f>N210/16*AL210*50%</f>
        <v>0</v>
      </c>
      <c r="AN210" s="71">
        <f>AJ210+AL210</f>
        <v>0</v>
      </c>
      <c r="AO210" s="71">
        <f>AK210+AM210</f>
        <v>0</v>
      </c>
      <c r="AP210" s="106"/>
      <c r="AQ210" s="71">
        <f>N210/16*AP210*50%</f>
        <v>0</v>
      </c>
      <c r="AR210" s="71"/>
      <c r="AS210" s="71">
        <f>N210/16*AR210*40%</f>
        <v>0</v>
      </c>
      <c r="AT210" s="70">
        <f>AP210+AR210</f>
        <v>0</v>
      </c>
      <c r="AU210" s="71">
        <f>AQ210+AS210</f>
        <v>0</v>
      </c>
      <c r="AV210" s="70">
        <f t="shared" ref="AV210" si="1176">AN210+AT210</f>
        <v>0</v>
      </c>
      <c r="AW210" s="71">
        <f>AO210+AU210</f>
        <v>0</v>
      </c>
      <c r="AX210" s="107"/>
      <c r="AY210" s="107"/>
      <c r="AZ210" s="107"/>
      <c r="BA210" s="107"/>
      <c r="BB210" s="71">
        <f>SUM(N210*AY210)*50%+(N210*AZ210)*60%+(N210*BA210)*60%</f>
        <v>0</v>
      </c>
      <c r="BC210" s="67"/>
      <c r="BD210" s="67"/>
      <c r="BE210" s="72">
        <f>SUM(N210*BC210*20%)+(N210*BD210)*30%</f>
        <v>0</v>
      </c>
      <c r="BF210" s="69">
        <f>SUM(N210*BC210*20%)+(N210*BD210)*30%</f>
        <v>0</v>
      </c>
      <c r="BG210" s="72">
        <f t="shared" si="984"/>
        <v>1</v>
      </c>
      <c r="BH210" s="72">
        <f t="shared" ref="BH210:BH217" si="1177">(AE210+AF210)*30%</f>
        <v>2692.70915625</v>
      </c>
      <c r="BI210" s="69"/>
      <c r="BJ210" s="69">
        <f>(O210/18*BI210)*30%</f>
        <v>0</v>
      </c>
      <c r="BK210" s="72">
        <f>V210+W210+X210</f>
        <v>1</v>
      </c>
      <c r="BL210" s="69">
        <f>(AE210+AF210)*40%</f>
        <v>3590.278875</v>
      </c>
      <c r="BM210" s="69"/>
      <c r="BN210" s="69"/>
      <c r="BO210" s="69"/>
      <c r="BP210" s="72"/>
      <c r="BQ210" s="69">
        <f>AW210+BB210+BF210+BH210+BJ210+BL210+BP210</f>
        <v>6282.9880312499999</v>
      </c>
      <c r="BR210" s="69">
        <f>AE210+AG210+AH210+BF210+BP210</f>
        <v>7102.5803437499999</v>
      </c>
      <c r="BS210" s="69">
        <f>AW210+BB210+BH210+BJ210</f>
        <v>2692.70915625</v>
      </c>
      <c r="BT210" s="69">
        <f>AF210+BL210</f>
        <v>6582.1779375000006</v>
      </c>
      <c r="BU210" s="69">
        <f>SUM(AI210+BQ210)</f>
        <v>16377.4674375</v>
      </c>
      <c r="BV210" s="73">
        <f>BU210*12</f>
        <v>196529.60924999998</v>
      </c>
      <c r="BW210" s="54" t="s">
        <v>228</v>
      </c>
      <c r="BX210" s="108"/>
    </row>
    <row r="211" spans="1:77" s="74" customFormat="1" ht="14.25" customHeight="1" x14ac:dyDescent="0.3">
      <c r="A211" s="83">
        <v>34</v>
      </c>
      <c r="B211" s="104" t="s">
        <v>404</v>
      </c>
      <c r="C211" s="155" t="s">
        <v>471</v>
      </c>
      <c r="D211" s="125" t="s">
        <v>61</v>
      </c>
      <c r="E211" s="102" t="s">
        <v>405</v>
      </c>
      <c r="F211" s="122"/>
      <c r="G211" s="123"/>
      <c r="H211" s="123"/>
      <c r="I211" s="122"/>
      <c r="J211" s="67">
        <v>1</v>
      </c>
      <c r="K211" s="67" t="s">
        <v>72</v>
      </c>
      <c r="L211" s="105">
        <v>16</v>
      </c>
      <c r="M211" s="67">
        <v>5.03</v>
      </c>
      <c r="N211" s="68">
        <v>17697</v>
      </c>
      <c r="O211" s="69">
        <f>N211*M211</f>
        <v>89015.91</v>
      </c>
      <c r="P211" s="67"/>
      <c r="Q211" s="67"/>
      <c r="R211" s="67"/>
      <c r="S211" s="67"/>
      <c r="T211" s="67">
        <v>1</v>
      </c>
      <c r="U211" s="67"/>
      <c r="V211" s="67">
        <f t="shared" ref="V211:V212" si="1178">SUM(P211+S211)</f>
        <v>0</v>
      </c>
      <c r="W211" s="67">
        <f t="shared" ref="W211:W212" si="1179">SUM(Q211+T211)</f>
        <v>1</v>
      </c>
      <c r="X211" s="67">
        <f t="shared" ref="X211" si="1180">SUM(R211+U211)</f>
        <v>0</v>
      </c>
      <c r="Y211" s="69">
        <f>SUM(O211/16*P211)</f>
        <v>0</v>
      </c>
      <c r="Z211" s="69">
        <f>SUM(O211/16*Q211)</f>
        <v>0</v>
      </c>
      <c r="AA211" s="69">
        <f>SUM(O211/16*R211)</f>
        <v>0</v>
      </c>
      <c r="AB211" s="69">
        <f>SUM(O211/16*S211)</f>
        <v>0</v>
      </c>
      <c r="AC211" s="69">
        <f>SUM(O211/16*T211)</f>
        <v>5563.4943750000002</v>
      </c>
      <c r="AD211" s="69">
        <f>SUM(O211/16*U211)</f>
        <v>0</v>
      </c>
      <c r="AE211" s="69">
        <f t="shared" ref="AE211" si="1181">SUM(Y211:AD211)</f>
        <v>5563.4943750000002</v>
      </c>
      <c r="AF211" s="72">
        <f t="shared" si="1175"/>
        <v>2781.7471875000001</v>
      </c>
      <c r="AG211" s="69">
        <f>(AE211+AF211)*10%</f>
        <v>834.52415625000003</v>
      </c>
      <c r="AH211" s="69">
        <f t="shared" si="826"/>
        <v>221.21250000000001</v>
      </c>
      <c r="AI211" s="69">
        <f t="shared" ref="AI211" si="1182">AH211+AG211+AF211+AE211</f>
        <v>9400.9782187500005</v>
      </c>
      <c r="AJ211" s="106"/>
      <c r="AK211" s="71">
        <f>N211/16*AJ211*40%</f>
        <v>0</v>
      </c>
      <c r="AL211" s="106"/>
      <c r="AM211" s="71">
        <f>N211/16*AL211*50%</f>
        <v>0</v>
      </c>
      <c r="AN211" s="71"/>
      <c r="AO211" s="71">
        <f>AK211+AM211</f>
        <v>0</v>
      </c>
      <c r="AP211" s="106"/>
      <c r="AQ211" s="71">
        <f>N211/16*AP211*50%</f>
        <v>0</v>
      </c>
      <c r="AR211" s="71"/>
      <c r="AS211" s="71">
        <f>N211/16*AR211*40%</f>
        <v>0</v>
      </c>
      <c r="AT211" s="70">
        <f t="shared" ref="AT211" si="1183">AP211+AR211</f>
        <v>0</v>
      </c>
      <c r="AU211" s="71">
        <f t="shared" ref="AU211" si="1184">AQ211+AS211</f>
        <v>0</v>
      </c>
      <c r="AV211" s="70"/>
      <c r="AW211" s="71">
        <f t="shared" ref="AW211" si="1185">AO211+AU211</f>
        <v>0</v>
      </c>
      <c r="AX211" s="107"/>
      <c r="AY211" s="107"/>
      <c r="AZ211" s="124"/>
      <c r="BA211" s="107"/>
      <c r="BB211" s="71">
        <f>SUM(N211*AY211)*50%+(N211*AZ211)*60%+(N211*BA211)*60%</f>
        <v>0</v>
      </c>
      <c r="BC211" s="67"/>
      <c r="BD211" s="67"/>
      <c r="BE211" s="72">
        <f>SUM(N211*BC211*20%)+(N211*BD211)*30%</f>
        <v>0</v>
      </c>
      <c r="BF211" s="69">
        <f>SUM(N211*BC211*20%)+(N211*BD211)*30%</f>
        <v>0</v>
      </c>
      <c r="BG211" s="72">
        <f t="shared" si="984"/>
        <v>1</v>
      </c>
      <c r="BH211" s="72">
        <f t="shared" si="1177"/>
        <v>2503.5724687499996</v>
      </c>
      <c r="BI211" s="69"/>
      <c r="BJ211" s="69">
        <f>(O211/18*BI211)*30%</f>
        <v>0</v>
      </c>
      <c r="BK211" s="72"/>
      <c r="BL211" s="69"/>
      <c r="BM211" s="69"/>
      <c r="BN211" s="69"/>
      <c r="BO211" s="69"/>
      <c r="BP211" s="72"/>
      <c r="BQ211" s="69">
        <f t="shared" ref="BQ211" si="1186">AW211+BB211+BF211+BH211+BJ211+BL211+BP211</f>
        <v>2503.5724687499996</v>
      </c>
      <c r="BR211" s="69">
        <f t="shared" ref="BR211" si="1187">AE211+AG211+AH211+BF211+BP211</f>
        <v>6619.2310312499994</v>
      </c>
      <c r="BS211" s="69">
        <f t="shared" ref="BS211" si="1188">AW211+BB211+BH211+BJ211</f>
        <v>2503.5724687499996</v>
      </c>
      <c r="BT211" s="69">
        <f t="shared" ref="BT211" si="1189">AF211+BL211</f>
        <v>2781.7471875000001</v>
      </c>
      <c r="BU211" s="69">
        <f t="shared" ref="BU211" si="1190">SUM(AI211+BQ211)</f>
        <v>11904.550687499999</v>
      </c>
      <c r="BV211" s="73">
        <f t="shared" ref="BV211" si="1191">BU211*12</f>
        <v>142854.60824999999</v>
      </c>
      <c r="BW211" s="54"/>
      <c r="BY211" s="108"/>
    </row>
    <row r="212" spans="1:77" s="74" customFormat="1" ht="14.25" customHeight="1" x14ac:dyDescent="0.3">
      <c r="A212" s="66">
        <v>35</v>
      </c>
      <c r="B212" s="190" t="s">
        <v>315</v>
      </c>
      <c r="C212" s="155" t="s">
        <v>493</v>
      </c>
      <c r="D212" s="125" t="s">
        <v>61</v>
      </c>
      <c r="E212" s="102" t="s">
        <v>316</v>
      </c>
      <c r="F212" s="122">
        <v>5</v>
      </c>
      <c r="G212" s="123">
        <v>42895</v>
      </c>
      <c r="H212" s="123">
        <v>44721</v>
      </c>
      <c r="I212" s="122" t="s">
        <v>175</v>
      </c>
      <c r="J212" s="67">
        <v>1</v>
      </c>
      <c r="K212" s="67" t="s">
        <v>72</v>
      </c>
      <c r="L212" s="105">
        <v>13.05</v>
      </c>
      <c r="M212" s="67">
        <v>4.95</v>
      </c>
      <c r="N212" s="102">
        <v>17697</v>
      </c>
      <c r="O212" s="69">
        <f t="shared" ref="O212" si="1192">N212*M212</f>
        <v>87600.150000000009</v>
      </c>
      <c r="P212" s="67"/>
      <c r="Q212" s="67"/>
      <c r="R212" s="67"/>
      <c r="S212" s="67"/>
      <c r="T212" s="67">
        <v>3</v>
      </c>
      <c r="U212" s="67"/>
      <c r="V212" s="67">
        <f t="shared" si="1178"/>
        <v>0</v>
      </c>
      <c r="W212" s="67">
        <f t="shared" si="1179"/>
        <v>3</v>
      </c>
      <c r="X212" s="67"/>
      <c r="Y212" s="69">
        <f>SUM(O212/16*P212)</f>
        <v>0</v>
      </c>
      <c r="Z212" s="69">
        <f>SUM(O212/16*Q212)</f>
        <v>0</v>
      </c>
      <c r="AA212" s="69">
        <f>SUM(O212/16*R212)</f>
        <v>0</v>
      </c>
      <c r="AB212" s="69">
        <f>SUM(O212/16*S212)</f>
        <v>0</v>
      </c>
      <c r="AC212" s="69">
        <f>SUM(O212/16*T212)</f>
        <v>16425.028125000001</v>
      </c>
      <c r="AD212" s="69">
        <f>SUM(O212/16*U212)</f>
        <v>0</v>
      </c>
      <c r="AE212" s="69">
        <f t="shared" ref="AE212" si="1193">SUM(Y212:AD212)</f>
        <v>16425.028125000001</v>
      </c>
      <c r="AF212" s="72">
        <f t="shared" si="1175"/>
        <v>8212.5140625000004</v>
      </c>
      <c r="AG212" s="69">
        <f t="shared" ref="AG212:AG216" si="1194">(AE212+AF212)*10%</f>
        <v>2463.7542187500003</v>
      </c>
      <c r="AH212" s="69">
        <f t="shared" si="826"/>
        <v>663.63750000000005</v>
      </c>
      <c r="AI212" s="69">
        <f t="shared" ref="AI212" si="1195">AH212+AG212+AF212+AE212</f>
        <v>27764.93390625</v>
      </c>
      <c r="AJ212" s="106"/>
      <c r="AK212" s="71">
        <f>N212/16*AJ212*40%</f>
        <v>0</v>
      </c>
      <c r="AL212" s="106"/>
      <c r="AM212" s="71">
        <f>N212/16*AL212*50%</f>
        <v>0</v>
      </c>
      <c r="AN212" s="71"/>
      <c r="AO212" s="71">
        <f>AK212+AM212</f>
        <v>0</v>
      </c>
      <c r="AP212" s="106"/>
      <c r="AQ212" s="71">
        <f>N212/16*AP212*50%</f>
        <v>0</v>
      </c>
      <c r="AR212" s="71"/>
      <c r="AS212" s="71">
        <f>N212/16*AR212*40%</f>
        <v>0</v>
      </c>
      <c r="AT212" s="70">
        <f t="shared" ref="AT212" si="1196">AP212+AR212</f>
        <v>0</v>
      </c>
      <c r="AU212" s="71">
        <f t="shared" ref="AU212" si="1197">AQ212+AS212</f>
        <v>0</v>
      </c>
      <c r="AV212" s="70"/>
      <c r="AW212" s="71">
        <f t="shared" ref="AW212" si="1198">AO212+AU212</f>
        <v>0</v>
      </c>
      <c r="AX212" s="107"/>
      <c r="AY212" s="107"/>
      <c r="AZ212" s="124"/>
      <c r="BA212" s="107"/>
      <c r="BB212" s="71">
        <f>SUM(N212*AY212)*50%+(N212*AZ212)*60%+(N212*BA212)*60%</f>
        <v>0</v>
      </c>
      <c r="BC212" s="67"/>
      <c r="BD212" s="67"/>
      <c r="BE212" s="72">
        <f>SUM(N212*BC212*20%)+(N212*BD212)*30%</f>
        <v>0</v>
      </c>
      <c r="BF212" s="69">
        <f>SUM(N212*BC212*20%)+(N212*BD212)*30%</f>
        <v>0</v>
      </c>
      <c r="BG212" s="69">
        <f t="shared" ref="BG212" si="1199">V212+W212+X212</f>
        <v>3</v>
      </c>
      <c r="BH212" s="72">
        <f t="shared" si="1177"/>
        <v>7391.2626562500009</v>
      </c>
      <c r="BI212" s="69"/>
      <c r="BJ212" s="69">
        <f>(O212/18*BI212)*30%</f>
        <v>0</v>
      </c>
      <c r="BK212" s="72"/>
      <c r="BL212" s="69"/>
      <c r="BM212" s="69"/>
      <c r="BN212" s="69"/>
      <c r="BO212" s="69"/>
      <c r="BP212" s="72"/>
      <c r="BQ212" s="69">
        <f t="shared" ref="BQ212" si="1200">AW212+BB212+BF212+BH212+BJ212+BL212+BP212</f>
        <v>7391.2626562500009</v>
      </c>
      <c r="BR212" s="69">
        <f t="shared" ref="BR212" si="1201">AE212+AG212+AH212+BF212+BP212</f>
        <v>19552.419843750002</v>
      </c>
      <c r="BS212" s="69">
        <f t="shared" ref="BS212" si="1202">AW212+BB212+BH212+BJ212</f>
        <v>7391.2626562500009</v>
      </c>
      <c r="BT212" s="69">
        <f t="shared" ref="BT212" si="1203">AF212+BL212</f>
        <v>8212.5140625000004</v>
      </c>
      <c r="BU212" s="69">
        <f t="shared" ref="BU212" si="1204">SUM(AI212+BQ212)</f>
        <v>35156.196562500001</v>
      </c>
      <c r="BV212" s="73">
        <f t="shared" ref="BV212" si="1205">BU212*12</f>
        <v>421874.35875000001</v>
      </c>
      <c r="BW212" s="54"/>
      <c r="BY212" s="108"/>
    </row>
    <row r="213" spans="1:77" s="139" customFormat="1" ht="14.25" customHeight="1" x14ac:dyDescent="0.3">
      <c r="A213" s="83">
        <v>36</v>
      </c>
      <c r="B213" s="81" t="s">
        <v>201</v>
      </c>
      <c r="C213" s="155" t="s">
        <v>471</v>
      </c>
      <c r="D213" s="81" t="s">
        <v>61</v>
      </c>
      <c r="E213" s="82" t="s">
        <v>202</v>
      </c>
      <c r="F213" s="133">
        <v>101</v>
      </c>
      <c r="G213" s="134">
        <v>43817</v>
      </c>
      <c r="H213" s="134">
        <v>45644</v>
      </c>
      <c r="I213" s="133" t="s">
        <v>280</v>
      </c>
      <c r="J213" s="46" t="s">
        <v>350</v>
      </c>
      <c r="K213" s="46" t="s">
        <v>68</v>
      </c>
      <c r="L213" s="77">
        <v>15.09</v>
      </c>
      <c r="M213" s="77">
        <v>4.9000000000000004</v>
      </c>
      <c r="N213" s="102">
        <v>17697</v>
      </c>
      <c r="O213" s="69">
        <f t="shared" ref="O213:O275" si="1206">N213*M213</f>
        <v>86715.3</v>
      </c>
      <c r="P213" s="46"/>
      <c r="Q213" s="46"/>
      <c r="R213" s="46"/>
      <c r="S213" s="46"/>
      <c r="T213" s="46">
        <v>1</v>
      </c>
      <c r="U213" s="46"/>
      <c r="V213" s="46">
        <f t="shared" si="962"/>
        <v>0</v>
      </c>
      <c r="W213" s="46">
        <f t="shared" si="963"/>
        <v>1</v>
      </c>
      <c r="X213" s="46">
        <f t="shared" si="964"/>
        <v>0</v>
      </c>
      <c r="Y213" s="72">
        <f t="shared" ref="Y213" si="1207">SUM(O213/16*P213)</f>
        <v>0</v>
      </c>
      <c r="Z213" s="72">
        <f t="shared" ref="Z213" si="1208">SUM(O213/16*Q213)</f>
        <v>0</v>
      </c>
      <c r="AA213" s="72">
        <f t="shared" ref="AA213" si="1209">SUM(O213/16*R213)</f>
        <v>0</v>
      </c>
      <c r="AB213" s="72">
        <f t="shared" ref="AB213" si="1210">SUM(O213/16*S213)</f>
        <v>0</v>
      </c>
      <c r="AC213" s="72">
        <f t="shared" ref="AC213" si="1211">SUM(O213/16*T213)</f>
        <v>5419.7062500000002</v>
      </c>
      <c r="AD213" s="72">
        <f t="shared" ref="AD213" si="1212">SUM(O213/16*U213)</f>
        <v>0</v>
      </c>
      <c r="AE213" s="72">
        <f t="shared" ref="AE213" si="1213">SUM(Y213:AD213)</f>
        <v>5419.7062500000002</v>
      </c>
      <c r="AF213" s="72">
        <f t="shared" si="1175"/>
        <v>2709.8531250000001</v>
      </c>
      <c r="AG213" s="69">
        <f t="shared" si="1194"/>
        <v>812.95593750000012</v>
      </c>
      <c r="AH213" s="69">
        <f t="shared" si="826"/>
        <v>221.21250000000001</v>
      </c>
      <c r="AI213" s="72">
        <f t="shared" ref="AI213" si="1214">AH213+AG213+AF213+AE213</f>
        <v>9163.7278125000012</v>
      </c>
      <c r="AJ213" s="79"/>
      <c r="AK213" s="136">
        <f t="shared" si="971"/>
        <v>0</v>
      </c>
      <c r="AL213" s="78"/>
      <c r="AM213" s="136">
        <f t="shared" si="972"/>
        <v>0</v>
      </c>
      <c r="AN213" s="136"/>
      <c r="AO213" s="136">
        <f t="shared" si="974"/>
        <v>0</v>
      </c>
      <c r="AP213" s="78"/>
      <c r="AQ213" s="136">
        <f t="shared" si="975"/>
        <v>0</v>
      </c>
      <c r="AR213" s="78"/>
      <c r="AS213" s="136">
        <f t="shared" si="976"/>
        <v>0</v>
      </c>
      <c r="AT213" s="137">
        <f t="shared" si="977"/>
        <v>0</v>
      </c>
      <c r="AU213" s="136">
        <f t="shared" si="978"/>
        <v>0</v>
      </c>
      <c r="AV213" s="137">
        <f t="shared" si="979"/>
        <v>0</v>
      </c>
      <c r="AW213" s="136">
        <f t="shared" si="980"/>
        <v>0</v>
      </c>
      <c r="AX213" s="79"/>
      <c r="AY213" s="80"/>
      <c r="AZ213" s="80"/>
      <c r="BA213" s="80"/>
      <c r="BB213" s="71">
        <f t="shared" si="981"/>
        <v>0</v>
      </c>
      <c r="BC213" s="46"/>
      <c r="BD213" s="46"/>
      <c r="BE213" s="72">
        <f t="shared" si="982"/>
        <v>0</v>
      </c>
      <c r="BF213" s="72">
        <f t="shared" ref="BF213" si="1215">SUM(N213*BC213*20%)+(N213*BD213)*30%</f>
        <v>0</v>
      </c>
      <c r="BG213" s="72">
        <f t="shared" si="984"/>
        <v>1</v>
      </c>
      <c r="BH213" s="72">
        <f t="shared" si="1177"/>
        <v>2438.8678125000001</v>
      </c>
      <c r="BI213" s="72"/>
      <c r="BJ213" s="72">
        <f t="shared" si="985"/>
        <v>0</v>
      </c>
      <c r="BK213" s="72">
        <f t="shared" ref="BK213:BK228" si="1216">V213+W213+X213</f>
        <v>1</v>
      </c>
      <c r="BL213" s="72">
        <f t="shared" ref="BL213" si="1217">(AE213+AF213)*30%</f>
        <v>2438.8678125000001</v>
      </c>
      <c r="BM213" s="72"/>
      <c r="BN213" s="72"/>
      <c r="BO213" s="72"/>
      <c r="BP213" s="72"/>
      <c r="BQ213" s="72">
        <f t="shared" ref="BQ213" si="1218">AW213+BB213+BF213+BH213+BJ213+BL213+BP213</f>
        <v>4877.7356250000003</v>
      </c>
      <c r="BR213" s="72">
        <f t="shared" ref="BR213" si="1219">AE213+AG213+AH213+BF213+BP213</f>
        <v>6453.8746874999997</v>
      </c>
      <c r="BS213" s="72">
        <f t="shared" ref="BS213:BS216" si="1220">AW213+BB213+BH213+BJ213</f>
        <v>2438.8678125000001</v>
      </c>
      <c r="BT213" s="72">
        <f t="shared" si="987"/>
        <v>5148.7209375000002</v>
      </c>
      <c r="BU213" s="72">
        <f t="shared" ref="BU213:BU217" si="1221">SUM(AI213+BQ213)</f>
        <v>14041.463437500002</v>
      </c>
      <c r="BV213" s="138">
        <f t="shared" ref="BV213" si="1222">BU213*12</f>
        <v>168497.56125000003</v>
      </c>
      <c r="BW213" s="139" t="s">
        <v>232</v>
      </c>
    </row>
    <row r="214" spans="1:77" s="139" customFormat="1" ht="14.25" customHeight="1" x14ac:dyDescent="0.3">
      <c r="A214" s="66">
        <v>37</v>
      </c>
      <c r="B214" s="81" t="s">
        <v>209</v>
      </c>
      <c r="C214" s="155" t="s">
        <v>471</v>
      </c>
      <c r="D214" s="46" t="s">
        <v>82</v>
      </c>
      <c r="E214" s="82" t="s">
        <v>479</v>
      </c>
      <c r="F214" s="133"/>
      <c r="G214" s="134"/>
      <c r="H214" s="134"/>
      <c r="I214" s="133"/>
      <c r="J214" s="46" t="s">
        <v>65</v>
      </c>
      <c r="K214" s="46" t="s">
        <v>83</v>
      </c>
      <c r="L214" s="77">
        <v>23.03</v>
      </c>
      <c r="M214" s="77">
        <v>3.69</v>
      </c>
      <c r="N214" s="102">
        <v>17697</v>
      </c>
      <c r="O214" s="69">
        <f t="shared" si="1206"/>
        <v>65301.93</v>
      </c>
      <c r="P214" s="46"/>
      <c r="Q214" s="46"/>
      <c r="R214" s="46"/>
      <c r="S214" s="46"/>
      <c r="T214" s="46">
        <v>1</v>
      </c>
      <c r="U214" s="46"/>
      <c r="V214" s="46">
        <f t="shared" ref="V214:V216" si="1223">SUM(P214+S214)</f>
        <v>0</v>
      </c>
      <c r="W214" s="46">
        <f t="shared" ref="W214:W216" si="1224">SUM(Q214+T214)</f>
        <v>1</v>
      </c>
      <c r="X214" s="46">
        <f t="shared" ref="X214:X216" si="1225">SUM(R214+U214)</f>
        <v>0</v>
      </c>
      <c r="Y214" s="72">
        <f t="shared" ref="Y214:Y216" si="1226">SUM(O214/16*P214)</f>
        <v>0</v>
      </c>
      <c r="Z214" s="72">
        <f t="shared" ref="Z214:Z216" si="1227">SUM(O214/16*Q214)</f>
        <v>0</v>
      </c>
      <c r="AA214" s="72">
        <f t="shared" ref="AA214:AA216" si="1228">SUM(O214/16*R214)</f>
        <v>0</v>
      </c>
      <c r="AB214" s="72">
        <f t="shared" ref="AB214:AB215" si="1229">SUM(O214/16*S214)</f>
        <v>0</v>
      </c>
      <c r="AC214" s="72">
        <f t="shared" ref="AC214:AC215" si="1230">SUM(O214/16*T214)</f>
        <v>4081.370625</v>
      </c>
      <c r="AD214" s="72">
        <f t="shared" ref="AD214:AD215" si="1231">SUM(O214/16*U214)</f>
        <v>0</v>
      </c>
      <c r="AE214" s="72">
        <f t="shared" ref="AE214:AE215" si="1232">SUM(Y214:AD214)</f>
        <v>4081.370625</v>
      </c>
      <c r="AF214" s="72">
        <f t="shared" si="1175"/>
        <v>2040.6853125</v>
      </c>
      <c r="AG214" s="69">
        <f t="shared" si="1194"/>
        <v>612.20559375000005</v>
      </c>
      <c r="AH214" s="69">
        <f t="shared" ref="AH214:AH277" si="1233">SUM(N214/16*S214+N214/16*T214+N214/16*U214)*20%</f>
        <v>221.21250000000001</v>
      </c>
      <c r="AI214" s="72">
        <f t="shared" ref="AI214:AI216" si="1234">AH214+AG214+AF214+AE214</f>
        <v>6955.4740312499998</v>
      </c>
      <c r="AJ214" s="79"/>
      <c r="AK214" s="136">
        <f t="shared" ref="AK214:AK216" si="1235">N214/16*AJ214*40%</f>
        <v>0</v>
      </c>
      <c r="AL214" s="78"/>
      <c r="AM214" s="136">
        <f t="shared" ref="AM214:AM216" si="1236">N214/16*AL214*50%</f>
        <v>0</v>
      </c>
      <c r="AN214" s="136"/>
      <c r="AO214" s="136">
        <f t="shared" ref="AO214:AO216" si="1237">AK214+AM214</f>
        <v>0</v>
      </c>
      <c r="AP214" s="78"/>
      <c r="AQ214" s="136">
        <f t="shared" ref="AQ214:AQ216" si="1238">N214/16*AP214*50%</f>
        <v>0</v>
      </c>
      <c r="AR214" s="78"/>
      <c r="AS214" s="136">
        <f t="shared" ref="AS214:AS216" si="1239">N214/16*AR214*40%</f>
        <v>0</v>
      </c>
      <c r="AT214" s="137">
        <f t="shared" ref="AT214:AT216" si="1240">AP214+AR214</f>
        <v>0</v>
      </c>
      <c r="AU214" s="136">
        <f t="shared" ref="AU214:AU216" si="1241">AQ214+AS214</f>
        <v>0</v>
      </c>
      <c r="AV214" s="137">
        <f t="shared" ref="AV214:AV216" si="1242">AN214+AT214</f>
        <v>0</v>
      </c>
      <c r="AW214" s="136">
        <f t="shared" ref="AW214:AW216" si="1243">AO214+AU214</f>
        <v>0</v>
      </c>
      <c r="AX214" s="79"/>
      <c r="AY214" s="80"/>
      <c r="AZ214" s="80"/>
      <c r="BA214" s="80"/>
      <c r="BB214" s="71">
        <f t="shared" ref="BB214:BB216" si="1244">SUM(N214*AY214)*50%+(N214*AZ214)*60%+(N214*BA214)*60%</f>
        <v>0</v>
      </c>
      <c r="BC214" s="46"/>
      <c r="BD214" s="46"/>
      <c r="BE214" s="72">
        <f t="shared" ref="BE214:BE216" si="1245">SUM(N214*BC214*20%)+(N214*BD214)*30%</f>
        <v>0</v>
      </c>
      <c r="BF214" s="72">
        <f t="shared" ref="BF214:BF216" si="1246">SUM(N214*BC214*20%)+(N214*BD214)*30%</f>
        <v>0</v>
      </c>
      <c r="BG214" s="72">
        <f t="shared" ref="BG214:BG216" si="1247">V214+W214+X214</f>
        <v>1</v>
      </c>
      <c r="BH214" s="72">
        <f t="shared" si="1177"/>
        <v>1836.61678125</v>
      </c>
      <c r="BI214" s="72"/>
      <c r="BJ214" s="72">
        <f t="shared" ref="BJ214:BJ216" si="1248">(O214/18*BI214)*30%</f>
        <v>0</v>
      </c>
      <c r="BK214" s="72"/>
      <c r="BL214" s="72">
        <f t="shared" ref="BL214:BL216" si="1249">(AE214+AF214)*30%</f>
        <v>1836.61678125</v>
      </c>
      <c r="BM214" s="72"/>
      <c r="BN214" s="72"/>
      <c r="BO214" s="72"/>
      <c r="BP214" s="72"/>
      <c r="BQ214" s="72">
        <f t="shared" ref="BQ214:BQ216" si="1250">AW214+BB214+BF214+BH214+BJ214+BL214+BP214</f>
        <v>3673.2335625000001</v>
      </c>
      <c r="BR214" s="72">
        <f t="shared" ref="BR214:BR216" si="1251">AE214+AG214+AH214+BF214+BP214</f>
        <v>4914.78871875</v>
      </c>
      <c r="BS214" s="72">
        <f t="shared" si="1220"/>
        <v>1836.61678125</v>
      </c>
      <c r="BT214" s="69">
        <f t="shared" si="987"/>
        <v>3877.30209375</v>
      </c>
      <c r="BU214" s="69">
        <f t="shared" si="1221"/>
        <v>10628.707593749999</v>
      </c>
      <c r="BV214" s="138">
        <f t="shared" ref="BV214:BV216" si="1252">BU214*12</f>
        <v>127544.491125</v>
      </c>
    </row>
    <row r="215" spans="1:77" s="139" customFormat="1" ht="14.25" customHeight="1" x14ac:dyDescent="0.3">
      <c r="A215" s="83">
        <v>38</v>
      </c>
      <c r="B215" s="81" t="s">
        <v>472</v>
      </c>
      <c r="C215" s="155" t="s">
        <v>471</v>
      </c>
      <c r="D215" s="46" t="s">
        <v>61</v>
      </c>
      <c r="E215" s="82" t="s">
        <v>477</v>
      </c>
      <c r="F215" s="133"/>
      <c r="G215" s="134"/>
      <c r="H215" s="134"/>
      <c r="I215" s="133"/>
      <c r="J215" s="46" t="s">
        <v>65</v>
      </c>
      <c r="K215" s="46" t="s">
        <v>62</v>
      </c>
      <c r="L215" s="77">
        <v>1.06</v>
      </c>
      <c r="M215" s="77">
        <v>4.1399999999999997</v>
      </c>
      <c r="N215" s="102">
        <v>17697</v>
      </c>
      <c r="O215" s="69">
        <f t="shared" si="1206"/>
        <v>73265.579999999987</v>
      </c>
      <c r="P215" s="46"/>
      <c r="Q215" s="46"/>
      <c r="R215" s="46"/>
      <c r="S215" s="46"/>
      <c r="T215" s="46">
        <v>4</v>
      </c>
      <c r="U215" s="46"/>
      <c r="V215" s="46">
        <f t="shared" si="1223"/>
        <v>0</v>
      </c>
      <c r="W215" s="46">
        <f t="shared" si="1224"/>
        <v>4</v>
      </c>
      <c r="X215" s="46">
        <f t="shared" si="1225"/>
        <v>0</v>
      </c>
      <c r="Y215" s="72">
        <f t="shared" si="1226"/>
        <v>0</v>
      </c>
      <c r="Z215" s="72">
        <f t="shared" si="1227"/>
        <v>0</v>
      </c>
      <c r="AA215" s="72">
        <f t="shared" si="1228"/>
        <v>0</v>
      </c>
      <c r="AB215" s="72">
        <f t="shared" si="1229"/>
        <v>0</v>
      </c>
      <c r="AC215" s="72">
        <f t="shared" si="1230"/>
        <v>18316.394999999997</v>
      </c>
      <c r="AD215" s="72">
        <f t="shared" si="1231"/>
        <v>0</v>
      </c>
      <c r="AE215" s="72">
        <f t="shared" si="1232"/>
        <v>18316.394999999997</v>
      </c>
      <c r="AF215" s="72">
        <f t="shared" si="1175"/>
        <v>9158.1974999999984</v>
      </c>
      <c r="AG215" s="69">
        <f t="shared" si="1194"/>
        <v>2747.4592499999999</v>
      </c>
      <c r="AH215" s="69">
        <f t="shared" si="1233"/>
        <v>884.85</v>
      </c>
      <c r="AI215" s="72">
        <f t="shared" si="1234"/>
        <v>31106.901749999997</v>
      </c>
      <c r="AJ215" s="79"/>
      <c r="AK215" s="136">
        <f t="shared" si="1235"/>
        <v>0</v>
      </c>
      <c r="AL215" s="78"/>
      <c r="AM215" s="136">
        <f t="shared" si="1236"/>
        <v>0</v>
      </c>
      <c r="AN215" s="136"/>
      <c r="AO215" s="136">
        <f t="shared" si="1237"/>
        <v>0</v>
      </c>
      <c r="AP215" s="78"/>
      <c r="AQ215" s="136">
        <f t="shared" si="1238"/>
        <v>0</v>
      </c>
      <c r="AR215" s="78"/>
      <c r="AS215" s="136">
        <f t="shared" si="1239"/>
        <v>0</v>
      </c>
      <c r="AT215" s="137">
        <f t="shared" si="1240"/>
        <v>0</v>
      </c>
      <c r="AU215" s="136">
        <f t="shared" si="1241"/>
        <v>0</v>
      </c>
      <c r="AV215" s="137">
        <f t="shared" si="1242"/>
        <v>0</v>
      </c>
      <c r="AW215" s="136">
        <f t="shared" si="1243"/>
        <v>0</v>
      </c>
      <c r="AX215" s="79"/>
      <c r="AY215" s="80"/>
      <c r="AZ215" s="80"/>
      <c r="BA215" s="80"/>
      <c r="BB215" s="71">
        <f t="shared" si="1244"/>
        <v>0</v>
      </c>
      <c r="BC215" s="46"/>
      <c r="BD215" s="46"/>
      <c r="BE215" s="72">
        <f t="shared" si="1245"/>
        <v>0</v>
      </c>
      <c r="BF215" s="72">
        <f t="shared" si="1246"/>
        <v>0</v>
      </c>
      <c r="BG215" s="72">
        <f t="shared" si="1247"/>
        <v>4</v>
      </c>
      <c r="BH215" s="72">
        <f t="shared" si="1177"/>
        <v>8242.3777499999978</v>
      </c>
      <c r="BI215" s="72"/>
      <c r="BJ215" s="72">
        <f t="shared" si="1248"/>
        <v>0</v>
      </c>
      <c r="BK215" s="72"/>
      <c r="BL215" s="72">
        <f t="shared" si="1249"/>
        <v>8242.3777499999978</v>
      </c>
      <c r="BM215" s="72"/>
      <c r="BN215" s="72"/>
      <c r="BO215" s="72"/>
      <c r="BP215" s="72"/>
      <c r="BQ215" s="72">
        <f t="shared" si="1250"/>
        <v>16484.755499999996</v>
      </c>
      <c r="BR215" s="72">
        <f t="shared" si="1251"/>
        <v>21948.704249999995</v>
      </c>
      <c r="BS215" s="72">
        <f t="shared" si="1220"/>
        <v>8242.3777499999978</v>
      </c>
      <c r="BT215" s="69">
        <f t="shared" si="987"/>
        <v>17400.575249999994</v>
      </c>
      <c r="BU215" s="69">
        <f t="shared" si="1221"/>
        <v>47591.657249999989</v>
      </c>
      <c r="BV215" s="138">
        <f t="shared" si="1252"/>
        <v>571099.88699999987</v>
      </c>
    </row>
    <row r="216" spans="1:77" s="139" customFormat="1" ht="14.25" customHeight="1" x14ac:dyDescent="0.3">
      <c r="A216" s="66">
        <v>39</v>
      </c>
      <c r="B216" s="81" t="s">
        <v>473</v>
      </c>
      <c r="C216" s="155" t="s">
        <v>471</v>
      </c>
      <c r="D216" s="46" t="s">
        <v>61</v>
      </c>
      <c r="E216" s="82" t="s">
        <v>476</v>
      </c>
      <c r="F216" s="133"/>
      <c r="G216" s="134"/>
      <c r="H216" s="134"/>
      <c r="I216" s="133"/>
      <c r="J216" s="46" t="s">
        <v>65</v>
      </c>
      <c r="K216" s="46" t="s">
        <v>62</v>
      </c>
      <c r="L216" s="77">
        <v>0</v>
      </c>
      <c r="M216" s="77">
        <v>4.0999999999999996</v>
      </c>
      <c r="N216" s="102">
        <v>17697</v>
      </c>
      <c r="O216" s="69">
        <f t="shared" si="1206"/>
        <v>72557.7</v>
      </c>
      <c r="P216" s="46"/>
      <c r="Q216" s="46"/>
      <c r="R216" s="46"/>
      <c r="S216" s="46"/>
      <c r="T216" s="46">
        <v>8</v>
      </c>
      <c r="U216" s="46"/>
      <c r="V216" s="46">
        <f t="shared" si="1223"/>
        <v>0</v>
      </c>
      <c r="W216" s="46">
        <f t="shared" si="1224"/>
        <v>8</v>
      </c>
      <c r="X216" s="46">
        <f t="shared" si="1225"/>
        <v>0</v>
      </c>
      <c r="Y216" s="72">
        <f t="shared" si="1226"/>
        <v>0</v>
      </c>
      <c r="Z216" s="72">
        <f t="shared" si="1227"/>
        <v>0</v>
      </c>
      <c r="AA216" s="72">
        <f t="shared" si="1228"/>
        <v>0</v>
      </c>
      <c r="AB216" s="72">
        <f t="shared" ref="AB216" si="1253">SUM(O216/16*S216)</f>
        <v>0</v>
      </c>
      <c r="AC216" s="72">
        <f t="shared" ref="AC216" si="1254">SUM(O216/16*T216)</f>
        <v>36278.85</v>
      </c>
      <c r="AD216" s="72">
        <f t="shared" ref="AD216" si="1255">SUM(O216/16*U216)</f>
        <v>0</v>
      </c>
      <c r="AE216" s="72">
        <f t="shared" ref="AE216" si="1256">SUM(Y216:AD216)</f>
        <v>36278.85</v>
      </c>
      <c r="AF216" s="72">
        <f t="shared" si="1175"/>
        <v>18139.424999999999</v>
      </c>
      <c r="AG216" s="69">
        <f t="shared" si="1194"/>
        <v>5441.8274999999994</v>
      </c>
      <c r="AH216" s="69">
        <f t="shared" si="1233"/>
        <v>1769.7</v>
      </c>
      <c r="AI216" s="72">
        <f t="shared" si="1234"/>
        <v>61629.802499999998</v>
      </c>
      <c r="AJ216" s="79"/>
      <c r="AK216" s="136">
        <f t="shared" si="1235"/>
        <v>0</v>
      </c>
      <c r="AL216" s="78"/>
      <c r="AM216" s="136">
        <f t="shared" si="1236"/>
        <v>0</v>
      </c>
      <c r="AN216" s="136"/>
      <c r="AO216" s="136">
        <f t="shared" si="1237"/>
        <v>0</v>
      </c>
      <c r="AP216" s="78"/>
      <c r="AQ216" s="136">
        <f t="shared" si="1238"/>
        <v>0</v>
      </c>
      <c r="AR216" s="78"/>
      <c r="AS216" s="136">
        <f t="shared" si="1239"/>
        <v>0</v>
      </c>
      <c r="AT216" s="137">
        <f t="shared" si="1240"/>
        <v>0</v>
      </c>
      <c r="AU216" s="136">
        <f t="shared" si="1241"/>
        <v>0</v>
      </c>
      <c r="AV216" s="137">
        <f t="shared" si="1242"/>
        <v>0</v>
      </c>
      <c r="AW216" s="136">
        <f t="shared" si="1243"/>
        <v>0</v>
      </c>
      <c r="AX216" s="79"/>
      <c r="AY216" s="80"/>
      <c r="AZ216" s="80"/>
      <c r="BA216" s="80"/>
      <c r="BB216" s="71">
        <f t="shared" si="1244"/>
        <v>0</v>
      </c>
      <c r="BC216" s="46"/>
      <c r="BD216" s="46"/>
      <c r="BE216" s="72">
        <f t="shared" si="1245"/>
        <v>0</v>
      </c>
      <c r="BF216" s="72">
        <f t="shared" si="1246"/>
        <v>0</v>
      </c>
      <c r="BG216" s="72">
        <f t="shared" si="1247"/>
        <v>8</v>
      </c>
      <c r="BH216" s="72">
        <f t="shared" si="1177"/>
        <v>16325.482499999998</v>
      </c>
      <c r="BI216" s="72"/>
      <c r="BJ216" s="72">
        <f t="shared" si="1248"/>
        <v>0</v>
      </c>
      <c r="BK216" s="72"/>
      <c r="BL216" s="72">
        <f t="shared" si="1249"/>
        <v>16325.482499999998</v>
      </c>
      <c r="BM216" s="72"/>
      <c r="BN216" s="72"/>
      <c r="BO216" s="72"/>
      <c r="BP216" s="72"/>
      <c r="BQ216" s="72">
        <f t="shared" si="1250"/>
        <v>32650.964999999997</v>
      </c>
      <c r="BR216" s="72">
        <f t="shared" si="1251"/>
        <v>43490.377499999995</v>
      </c>
      <c r="BS216" s="72">
        <f t="shared" si="1220"/>
        <v>16325.482499999998</v>
      </c>
      <c r="BT216" s="69">
        <f>AF216+BL216</f>
        <v>34464.907500000001</v>
      </c>
      <c r="BU216" s="69">
        <f t="shared" si="1221"/>
        <v>94280.767499999987</v>
      </c>
      <c r="BV216" s="138">
        <f t="shared" si="1252"/>
        <v>1131369.21</v>
      </c>
    </row>
    <row r="217" spans="1:77" s="139" customFormat="1" ht="14.25" customHeight="1" x14ac:dyDescent="0.3">
      <c r="A217" s="83">
        <v>40</v>
      </c>
      <c r="B217" s="102" t="s">
        <v>377</v>
      </c>
      <c r="C217" s="155" t="s">
        <v>471</v>
      </c>
      <c r="D217" s="46" t="s">
        <v>61</v>
      </c>
      <c r="E217" s="102" t="s">
        <v>378</v>
      </c>
      <c r="F217" s="135"/>
      <c r="G217" s="103"/>
      <c r="H217" s="103"/>
      <c r="I217" s="135"/>
      <c r="J217" s="46" t="s">
        <v>65</v>
      </c>
      <c r="K217" s="46" t="s">
        <v>62</v>
      </c>
      <c r="L217" s="77">
        <v>0</v>
      </c>
      <c r="M217" s="46">
        <v>4.0999999999999996</v>
      </c>
      <c r="N217" s="102">
        <v>17697</v>
      </c>
      <c r="O217" s="69">
        <f t="shared" si="1206"/>
        <v>72557.7</v>
      </c>
      <c r="P217" s="46"/>
      <c r="Q217" s="46"/>
      <c r="R217" s="46"/>
      <c r="S217" s="46"/>
      <c r="T217" s="46">
        <v>3</v>
      </c>
      <c r="U217" s="46"/>
      <c r="V217" s="46">
        <f t="shared" si="962"/>
        <v>0</v>
      </c>
      <c r="W217" s="46">
        <f t="shared" si="963"/>
        <v>3</v>
      </c>
      <c r="X217" s="46">
        <f t="shared" si="964"/>
        <v>0</v>
      </c>
      <c r="Y217" s="72">
        <f t="shared" si="965"/>
        <v>0</v>
      </c>
      <c r="Z217" s="72">
        <f t="shared" si="966"/>
        <v>0</v>
      </c>
      <c r="AA217" s="72">
        <f t="shared" si="967"/>
        <v>0</v>
      </c>
      <c r="AB217" s="72">
        <f t="shared" si="968"/>
        <v>0</v>
      </c>
      <c r="AC217" s="72">
        <f t="shared" si="969"/>
        <v>13604.568749999999</v>
      </c>
      <c r="AD217" s="72">
        <f t="shared" si="970"/>
        <v>0</v>
      </c>
      <c r="AE217" s="72">
        <f t="shared" ref="AE217" si="1257">SUM(Y217:AD217)</f>
        <v>13604.568749999999</v>
      </c>
      <c r="AF217" s="72">
        <f t="shared" si="1175"/>
        <v>6802.2843749999993</v>
      </c>
      <c r="AG217" s="72">
        <f t="shared" ref="AG217" si="1258">(AE217+AF217)*10%</f>
        <v>2040.6853124999998</v>
      </c>
      <c r="AH217" s="69">
        <f t="shared" si="1233"/>
        <v>663.63750000000005</v>
      </c>
      <c r="AI217" s="72">
        <f t="shared" ref="AI217" si="1259">AH217+AG217+AF217+AE217</f>
        <v>23111.175937499997</v>
      </c>
      <c r="AJ217" s="78"/>
      <c r="AK217" s="136">
        <f t="shared" si="971"/>
        <v>0</v>
      </c>
      <c r="AL217" s="78"/>
      <c r="AM217" s="136">
        <f t="shared" si="972"/>
        <v>0</v>
      </c>
      <c r="AN217" s="136">
        <f t="shared" si="973"/>
        <v>0</v>
      </c>
      <c r="AO217" s="136">
        <f t="shared" si="974"/>
        <v>0</v>
      </c>
      <c r="AP217" s="78"/>
      <c r="AQ217" s="136">
        <f t="shared" si="975"/>
        <v>0</v>
      </c>
      <c r="AR217" s="136"/>
      <c r="AS217" s="136">
        <f t="shared" si="976"/>
        <v>0</v>
      </c>
      <c r="AT217" s="137">
        <f t="shared" si="977"/>
        <v>0</v>
      </c>
      <c r="AU217" s="136">
        <f t="shared" si="978"/>
        <v>0</v>
      </c>
      <c r="AV217" s="137">
        <f t="shared" si="979"/>
        <v>0</v>
      </c>
      <c r="AW217" s="136">
        <f t="shared" si="980"/>
        <v>0</v>
      </c>
      <c r="AX217" s="79"/>
      <c r="AY217" s="80"/>
      <c r="AZ217" s="80"/>
      <c r="BA217" s="80"/>
      <c r="BB217" s="71">
        <f t="shared" si="981"/>
        <v>0</v>
      </c>
      <c r="BC217" s="46"/>
      <c r="BD217" s="46"/>
      <c r="BE217" s="72">
        <f t="shared" si="982"/>
        <v>0</v>
      </c>
      <c r="BF217" s="72">
        <f t="shared" si="983"/>
        <v>0</v>
      </c>
      <c r="BG217" s="72">
        <f t="shared" si="984"/>
        <v>3</v>
      </c>
      <c r="BH217" s="72">
        <f t="shared" si="1177"/>
        <v>6122.0559374999993</v>
      </c>
      <c r="BI217" s="72"/>
      <c r="BJ217" s="72">
        <f t="shared" si="985"/>
        <v>0</v>
      </c>
      <c r="BK217" s="72"/>
      <c r="BL217" s="72"/>
      <c r="BM217" s="72"/>
      <c r="BN217" s="72"/>
      <c r="BO217" s="72"/>
      <c r="BP217" s="72">
        <f t="shared" si="986"/>
        <v>0</v>
      </c>
      <c r="BQ217" s="72">
        <f t="shared" ref="BQ217" si="1260">AW217+BB217+BF217+BH217+BJ217+BL217+BP217</f>
        <v>6122.0559374999993</v>
      </c>
      <c r="BR217" s="72">
        <f t="shared" ref="BR217" si="1261">AE217+AG217+AH217+BF217+BP217</f>
        <v>16308.891562499999</v>
      </c>
      <c r="BS217" s="72">
        <f t="shared" ref="BS217" si="1262">AW217+BB217+BH217+BJ217</f>
        <v>6122.0559374999993</v>
      </c>
      <c r="BT217" s="69">
        <f t="shared" si="987"/>
        <v>6802.2843749999993</v>
      </c>
      <c r="BU217" s="69">
        <f t="shared" si="1221"/>
        <v>29233.231874999998</v>
      </c>
      <c r="BV217" s="138">
        <f t="shared" ref="BV217" si="1263">BU217*12</f>
        <v>350798.78249999997</v>
      </c>
      <c r="BW217" s="139" t="s">
        <v>231</v>
      </c>
    </row>
    <row r="218" spans="1:77" s="74" customFormat="1" ht="14.25" customHeight="1" x14ac:dyDescent="0.3">
      <c r="A218" s="66">
        <v>41</v>
      </c>
      <c r="B218" s="126" t="s">
        <v>335</v>
      </c>
      <c r="C218" s="155" t="s">
        <v>471</v>
      </c>
      <c r="D218" s="127" t="s">
        <v>61</v>
      </c>
      <c r="E218" s="128" t="s">
        <v>329</v>
      </c>
      <c r="F218" s="122">
        <v>24</v>
      </c>
      <c r="G218" s="123">
        <v>42529</v>
      </c>
      <c r="H218" s="123">
        <v>44355</v>
      </c>
      <c r="I218" s="122" t="s">
        <v>330</v>
      </c>
      <c r="J218" s="67">
        <v>1</v>
      </c>
      <c r="K218" s="67" t="s">
        <v>337</v>
      </c>
      <c r="L218" s="105">
        <v>9.11</v>
      </c>
      <c r="M218" s="67">
        <v>4.79</v>
      </c>
      <c r="N218" s="68">
        <v>17697</v>
      </c>
      <c r="O218" s="69">
        <f t="shared" si="1206"/>
        <v>84768.63</v>
      </c>
      <c r="P218" s="67"/>
      <c r="Q218" s="67"/>
      <c r="R218" s="67"/>
      <c r="S218" s="67">
        <v>2</v>
      </c>
      <c r="T218" s="67"/>
      <c r="U218" s="67"/>
      <c r="V218" s="67">
        <f t="shared" ref="V218:V219" si="1264">SUM(P218+S218)</f>
        <v>2</v>
      </c>
      <c r="W218" s="67">
        <f t="shared" ref="W218:W219" si="1265">SUM(Q218+T218)</f>
        <v>0</v>
      </c>
      <c r="X218" s="67">
        <f t="shared" ref="X218:X219" si="1266">SUM(R218+U218)</f>
        <v>0</v>
      </c>
      <c r="Y218" s="69">
        <f t="shared" si="965"/>
        <v>0</v>
      </c>
      <c r="Z218" s="69">
        <f t="shared" si="966"/>
        <v>0</v>
      </c>
      <c r="AA218" s="69">
        <f t="shared" si="967"/>
        <v>0</v>
      </c>
      <c r="AB218" s="69">
        <f t="shared" si="968"/>
        <v>10596.078750000001</v>
      </c>
      <c r="AC218" s="69">
        <f t="shared" si="969"/>
        <v>0</v>
      </c>
      <c r="AD218" s="69">
        <f t="shared" si="970"/>
        <v>0</v>
      </c>
      <c r="AE218" s="69">
        <f t="shared" ref="AE218:AE221" si="1267">SUM(Y218:AD218)</f>
        <v>10596.078750000001</v>
      </c>
      <c r="AF218" s="72">
        <f t="shared" si="1175"/>
        <v>5298.0393750000003</v>
      </c>
      <c r="AG218" s="69">
        <f t="shared" ref="AG218" si="1268">(AE218+AF218)*10%</f>
        <v>1589.4118125000002</v>
      </c>
      <c r="AH218" s="69">
        <f t="shared" si="1233"/>
        <v>442.42500000000001</v>
      </c>
      <c r="AI218" s="69">
        <f t="shared" ref="AI218:AI221" si="1269">AH218+AG218+AF218+AE218</f>
        <v>17925.954937499999</v>
      </c>
      <c r="AJ218" s="106"/>
      <c r="AK218" s="71">
        <f t="shared" si="971"/>
        <v>0</v>
      </c>
      <c r="AL218" s="106"/>
      <c r="AM218" s="71">
        <f t="shared" si="972"/>
        <v>0</v>
      </c>
      <c r="AN218" s="71">
        <f t="shared" ref="AN218" si="1270">AJ218+AL218</f>
        <v>0</v>
      </c>
      <c r="AO218" s="71">
        <f t="shared" si="974"/>
        <v>0</v>
      </c>
      <c r="AP218" s="106"/>
      <c r="AQ218" s="71">
        <f t="shared" si="975"/>
        <v>0</v>
      </c>
      <c r="AR218" s="71"/>
      <c r="AS218" s="71">
        <f t="shared" si="976"/>
        <v>0</v>
      </c>
      <c r="AT218" s="70">
        <f t="shared" si="977"/>
        <v>0</v>
      </c>
      <c r="AU218" s="71">
        <f t="shared" si="978"/>
        <v>0</v>
      </c>
      <c r="AV218" s="70">
        <f t="shared" ref="AV218:AV221" si="1271">AN218+AT218</f>
        <v>0</v>
      </c>
      <c r="AW218" s="71">
        <f t="shared" si="980"/>
        <v>0</v>
      </c>
      <c r="AX218" s="107"/>
      <c r="AY218" s="124"/>
      <c r="AZ218" s="107"/>
      <c r="BA218" s="124"/>
      <c r="BB218" s="71">
        <f t="shared" si="981"/>
        <v>0</v>
      </c>
      <c r="BC218" s="67"/>
      <c r="BD218" s="67"/>
      <c r="BE218" s="72">
        <f t="shared" si="982"/>
        <v>0</v>
      </c>
      <c r="BF218" s="69">
        <f t="shared" si="983"/>
        <v>0</v>
      </c>
      <c r="BG218" s="69">
        <f t="shared" si="984"/>
        <v>2</v>
      </c>
      <c r="BH218" s="69">
        <f t="shared" ref="BH218:BH220" si="1272">(AE218+AF218)*30%</f>
        <v>4768.2354375000004</v>
      </c>
      <c r="BI218" s="69"/>
      <c r="BJ218" s="69">
        <f t="shared" si="985"/>
        <v>0</v>
      </c>
      <c r="BK218" s="72"/>
      <c r="BL218" s="72"/>
      <c r="BM218" s="69"/>
      <c r="BN218" s="69"/>
      <c r="BO218" s="69"/>
      <c r="BP218" s="72">
        <f t="shared" si="986"/>
        <v>0</v>
      </c>
      <c r="BQ218" s="69">
        <f t="shared" ref="BQ218:BQ221" si="1273">AW218+BB218+BF218+BH218+BJ218+BL218+BP218</f>
        <v>4768.2354375000004</v>
      </c>
      <c r="BR218" s="69">
        <f t="shared" ref="BR218:BR221" si="1274">AE218+AG218+AH218+BF218+BP218</f>
        <v>12627.9155625</v>
      </c>
      <c r="BS218" s="69">
        <f t="shared" ref="BS218:BS221" si="1275">AW218+BB218+BH218+BJ218</f>
        <v>4768.2354375000004</v>
      </c>
      <c r="BT218" s="69">
        <f t="shared" si="987"/>
        <v>5298.0393750000003</v>
      </c>
      <c r="BU218" s="69">
        <f t="shared" ref="BU218:BU221" si="1276">SUM(AI218+BQ218)</f>
        <v>22694.190374999998</v>
      </c>
      <c r="BV218" s="73">
        <f t="shared" ref="BV218:BV221" si="1277">BU218*12</f>
        <v>272330.28449999995</v>
      </c>
      <c r="BW218" s="54"/>
    </row>
    <row r="219" spans="1:77" s="55" customFormat="1" ht="14.25" customHeight="1" x14ac:dyDescent="0.3">
      <c r="A219" s="83">
        <v>42</v>
      </c>
      <c r="B219" s="126" t="s">
        <v>166</v>
      </c>
      <c r="C219" s="155" t="s">
        <v>471</v>
      </c>
      <c r="D219" s="127" t="s">
        <v>61</v>
      </c>
      <c r="E219" s="132" t="s">
        <v>282</v>
      </c>
      <c r="F219" s="133">
        <v>115</v>
      </c>
      <c r="G219" s="134">
        <v>44365</v>
      </c>
      <c r="H219" s="134">
        <v>46191</v>
      </c>
      <c r="I219" s="133" t="s">
        <v>401</v>
      </c>
      <c r="J219" s="46" t="s">
        <v>350</v>
      </c>
      <c r="K219" s="46" t="s">
        <v>62</v>
      </c>
      <c r="L219" s="77">
        <v>6.02</v>
      </c>
      <c r="M219" s="77">
        <v>4.2699999999999996</v>
      </c>
      <c r="N219" s="68">
        <v>17697</v>
      </c>
      <c r="O219" s="69">
        <f t="shared" si="1206"/>
        <v>75566.189999999988</v>
      </c>
      <c r="P219" s="46"/>
      <c r="Q219" s="46"/>
      <c r="R219" s="46"/>
      <c r="S219" s="46"/>
      <c r="T219" s="46">
        <v>1</v>
      </c>
      <c r="U219" s="46"/>
      <c r="V219" s="67">
        <f t="shared" si="1264"/>
        <v>0</v>
      </c>
      <c r="W219" s="67">
        <f t="shared" si="1265"/>
        <v>1</v>
      </c>
      <c r="X219" s="67">
        <f t="shared" si="1266"/>
        <v>0</v>
      </c>
      <c r="Y219" s="69">
        <f t="shared" si="965"/>
        <v>0</v>
      </c>
      <c r="Z219" s="69">
        <f t="shared" si="966"/>
        <v>0</v>
      </c>
      <c r="AA219" s="69">
        <f t="shared" si="967"/>
        <v>0</v>
      </c>
      <c r="AB219" s="69">
        <f t="shared" si="968"/>
        <v>0</v>
      </c>
      <c r="AC219" s="69">
        <f t="shared" si="969"/>
        <v>4722.8868749999992</v>
      </c>
      <c r="AD219" s="69">
        <f t="shared" si="970"/>
        <v>0</v>
      </c>
      <c r="AE219" s="69">
        <f t="shared" si="1267"/>
        <v>4722.8868749999992</v>
      </c>
      <c r="AF219" s="72">
        <f t="shared" si="1175"/>
        <v>2361.4434374999996</v>
      </c>
      <c r="AG219" s="69"/>
      <c r="AH219" s="69">
        <f t="shared" si="1233"/>
        <v>221.21250000000001</v>
      </c>
      <c r="AI219" s="69">
        <f t="shared" si="1269"/>
        <v>7305.5428124999989</v>
      </c>
      <c r="AJ219" s="78"/>
      <c r="AK219" s="71">
        <f t="shared" si="971"/>
        <v>0</v>
      </c>
      <c r="AL219" s="78"/>
      <c r="AM219" s="71">
        <f t="shared" si="972"/>
        <v>0</v>
      </c>
      <c r="AN219" s="71">
        <f t="shared" ref="AN219" si="1278">AJ219+AL219</f>
        <v>0</v>
      </c>
      <c r="AO219" s="71">
        <f t="shared" si="974"/>
        <v>0</v>
      </c>
      <c r="AP219" s="78"/>
      <c r="AQ219" s="71">
        <f t="shared" si="975"/>
        <v>0</v>
      </c>
      <c r="AR219" s="78"/>
      <c r="AS219" s="71">
        <f t="shared" si="976"/>
        <v>0</v>
      </c>
      <c r="AT219" s="70">
        <f t="shared" si="977"/>
        <v>0</v>
      </c>
      <c r="AU219" s="71">
        <f t="shared" si="978"/>
        <v>0</v>
      </c>
      <c r="AV219" s="70">
        <f t="shared" si="1271"/>
        <v>0</v>
      </c>
      <c r="AW219" s="71">
        <f t="shared" si="980"/>
        <v>0</v>
      </c>
      <c r="AX219" s="79"/>
      <c r="AY219" s="80"/>
      <c r="AZ219" s="80"/>
      <c r="BA219" s="80"/>
      <c r="BB219" s="71">
        <f t="shared" si="981"/>
        <v>0</v>
      </c>
      <c r="BC219" s="46"/>
      <c r="BD219" s="46"/>
      <c r="BE219" s="72">
        <f>SUM(N219*BC219*20%)+(N219*BD219)*30%</f>
        <v>0</v>
      </c>
      <c r="BF219" s="69">
        <f t="shared" si="983"/>
        <v>0</v>
      </c>
      <c r="BG219" s="69">
        <f t="shared" si="984"/>
        <v>1</v>
      </c>
      <c r="BH219" s="69">
        <f t="shared" si="1272"/>
        <v>2125.2990937499994</v>
      </c>
      <c r="BI219" s="176"/>
      <c r="BJ219" s="72">
        <f t="shared" si="985"/>
        <v>0</v>
      </c>
      <c r="BK219" s="72">
        <f t="shared" si="1216"/>
        <v>1</v>
      </c>
      <c r="BL219" s="69">
        <f>(AE219+AF219)*30%</f>
        <v>2125.2990937499994</v>
      </c>
      <c r="BM219" s="69"/>
      <c r="BN219" s="69"/>
      <c r="BO219" s="176"/>
      <c r="BP219" s="72">
        <f t="shared" si="986"/>
        <v>0</v>
      </c>
      <c r="BQ219" s="69">
        <f t="shared" si="1273"/>
        <v>4250.5981874999989</v>
      </c>
      <c r="BR219" s="69">
        <f t="shared" si="1274"/>
        <v>4944.0993749999989</v>
      </c>
      <c r="BS219" s="69">
        <f t="shared" si="1275"/>
        <v>2125.2990937499994</v>
      </c>
      <c r="BT219" s="69">
        <f t="shared" si="987"/>
        <v>4486.742531249999</v>
      </c>
      <c r="BU219" s="69">
        <f t="shared" si="1276"/>
        <v>11556.140999999998</v>
      </c>
      <c r="BV219" s="73">
        <f t="shared" si="1277"/>
        <v>138673.69199999998</v>
      </c>
      <c r="BW219" s="54" t="s">
        <v>232</v>
      </c>
    </row>
    <row r="220" spans="1:77" s="74" customFormat="1" ht="14.25" customHeight="1" x14ac:dyDescent="0.3">
      <c r="A220" s="66">
        <v>43</v>
      </c>
      <c r="B220" s="104" t="s">
        <v>264</v>
      </c>
      <c r="C220" s="155" t="s">
        <v>471</v>
      </c>
      <c r="D220" s="67" t="s">
        <v>61</v>
      </c>
      <c r="E220" s="119" t="s">
        <v>267</v>
      </c>
      <c r="F220" s="75">
        <v>89</v>
      </c>
      <c r="G220" s="76">
        <v>43453</v>
      </c>
      <c r="H220" s="76">
        <v>45279</v>
      </c>
      <c r="I220" s="75" t="s">
        <v>170</v>
      </c>
      <c r="J220" s="67" t="s">
        <v>348</v>
      </c>
      <c r="K220" s="67" t="s">
        <v>72</v>
      </c>
      <c r="L220" s="105">
        <v>17.11</v>
      </c>
      <c r="M220" s="67">
        <v>5.03</v>
      </c>
      <c r="N220" s="68">
        <v>17697</v>
      </c>
      <c r="O220" s="69">
        <f t="shared" si="1206"/>
        <v>89015.91</v>
      </c>
      <c r="P220" s="67"/>
      <c r="Q220" s="67"/>
      <c r="R220" s="67"/>
      <c r="S220" s="67">
        <v>1</v>
      </c>
      <c r="T220" s="67"/>
      <c r="U220" s="67"/>
      <c r="V220" s="67">
        <f t="shared" ref="V220:V221" si="1279">SUM(P220+S220)</f>
        <v>1</v>
      </c>
      <c r="W220" s="67">
        <f t="shared" ref="W220:W221" si="1280">SUM(Q220+T220)</f>
        <v>0</v>
      </c>
      <c r="X220" s="67">
        <f t="shared" ref="X220:X221" si="1281">SUM(R220+U220)</f>
        <v>0</v>
      </c>
      <c r="Y220" s="69">
        <f t="shared" si="965"/>
        <v>0</v>
      </c>
      <c r="Z220" s="69">
        <f t="shared" si="966"/>
        <v>0</v>
      </c>
      <c r="AA220" s="69">
        <f t="shared" si="967"/>
        <v>0</v>
      </c>
      <c r="AB220" s="69">
        <f t="shared" si="968"/>
        <v>5563.4943750000002</v>
      </c>
      <c r="AC220" s="69">
        <f t="shared" si="969"/>
        <v>0</v>
      </c>
      <c r="AD220" s="69">
        <f t="shared" si="970"/>
        <v>0</v>
      </c>
      <c r="AE220" s="69">
        <f t="shared" si="1267"/>
        <v>5563.4943750000002</v>
      </c>
      <c r="AF220" s="72">
        <f t="shared" si="1175"/>
        <v>2781.7471875000001</v>
      </c>
      <c r="AG220" s="69">
        <f t="shared" ref="AG220:AG221" si="1282">(AE220+AF220)*10%</f>
        <v>834.52415625000003</v>
      </c>
      <c r="AH220" s="69">
        <f t="shared" si="1233"/>
        <v>221.21250000000001</v>
      </c>
      <c r="AI220" s="69">
        <f t="shared" si="1269"/>
        <v>9400.9782187500005</v>
      </c>
      <c r="AJ220" s="106"/>
      <c r="AK220" s="71">
        <f t="shared" si="971"/>
        <v>0</v>
      </c>
      <c r="AL220" s="106"/>
      <c r="AM220" s="71">
        <f t="shared" si="972"/>
        <v>0</v>
      </c>
      <c r="AN220" s="71"/>
      <c r="AO220" s="71">
        <f t="shared" si="974"/>
        <v>0</v>
      </c>
      <c r="AP220" s="106"/>
      <c r="AQ220" s="71">
        <f t="shared" si="975"/>
        <v>0</v>
      </c>
      <c r="AR220" s="71"/>
      <c r="AS220" s="71">
        <f t="shared" si="976"/>
        <v>0</v>
      </c>
      <c r="AT220" s="70">
        <f t="shared" si="977"/>
        <v>0</v>
      </c>
      <c r="AU220" s="71">
        <f t="shared" si="978"/>
        <v>0</v>
      </c>
      <c r="AV220" s="70">
        <f t="shared" si="1271"/>
        <v>0</v>
      </c>
      <c r="AW220" s="71">
        <f t="shared" si="980"/>
        <v>0</v>
      </c>
      <c r="AX220" s="107"/>
      <c r="AY220" s="107"/>
      <c r="AZ220" s="107"/>
      <c r="BA220" s="107"/>
      <c r="BB220" s="71">
        <f t="shared" si="981"/>
        <v>0</v>
      </c>
      <c r="BC220" s="67"/>
      <c r="BD220" s="67"/>
      <c r="BE220" s="72">
        <f t="shared" ref="BE220:BE228" si="1283">SUM(N220*BC220*20%)+(N220*BD220)*30%</f>
        <v>0</v>
      </c>
      <c r="BF220" s="69">
        <f t="shared" si="983"/>
        <v>0</v>
      </c>
      <c r="BG220" s="69">
        <f t="shared" si="984"/>
        <v>1</v>
      </c>
      <c r="BH220" s="69">
        <f t="shared" si="1272"/>
        <v>2503.5724687499996</v>
      </c>
      <c r="BI220" s="69"/>
      <c r="BJ220" s="69">
        <f t="shared" si="985"/>
        <v>0</v>
      </c>
      <c r="BK220" s="72">
        <f t="shared" si="1216"/>
        <v>1</v>
      </c>
      <c r="BL220" s="69">
        <f>(AE220+AF220)*35%</f>
        <v>2920.8345468749994</v>
      </c>
      <c r="BM220" s="69"/>
      <c r="BN220" s="69"/>
      <c r="BO220" s="69"/>
      <c r="BP220" s="72">
        <f t="shared" si="986"/>
        <v>0</v>
      </c>
      <c r="BQ220" s="69">
        <f t="shared" si="1273"/>
        <v>5424.4070156249991</v>
      </c>
      <c r="BR220" s="69">
        <f t="shared" si="1274"/>
        <v>6619.2310312499994</v>
      </c>
      <c r="BS220" s="69">
        <f t="shared" si="1275"/>
        <v>2503.5724687499996</v>
      </c>
      <c r="BT220" s="69">
        <f t="shared" si="987"/>
        <v>5702.5817343749995</v>
      </c>
      <c r="BU220" s="69">
        <f t="shared" si="1276"/>
        <v>14825.385234375</v>
      </c>
      <c r="BV220" s="73">
        <f t="shared" si="1277"/>
        <v>177904.62281249999</v>
      </c>
      <c r="BW220" s="54" t="s">
        <v>231</v>
      </c>
    </row>
    <row r="221" spans="1:77" s="74" customFormat="1" ht="14.25" customHeight="1" x14ac:dyDescent="0.3">
      <c r="A221" s="83">
        <v>44</v>
      </c>
      <c r="B221" s="68" t="s">
        <v>249</v>
      </c>
      <c r="C221" s="155" t="s">
        <v>471</v>
      </c>
      <c r="D221" s="67" t="s">
        <v>61</v>
      </c>
      <c r="E221" s="68" t="s">
        <v>252</v>
      </c>
      <c r="F221" s="75">
        <v>12</v>
      </c>
      <c r="G221" s="76">
        <v>42875</v>
      </c>
      <c r="H221" s="76">
        <v>44701</v>
      </c>
      <c r="I221" s="75" t="s">
        <v>89</v>
      </c>
      <c r="J221" s="67">
        <v>2</v>
      </c>
      <c r="K221" s="67" t="s">
        <v>68</v>
      </c>
      <c r="L221" s="105">
        <v>9</v>
      </c>
      <c r="M221" s="67">
        <v>4.74</v>
      </c>
      <c r="N221" s="68">
        <v>17697</v>
      </c>
      <c r="O221" s="69">
        <f t="shared" si="1206"/>
        <v>83883.78</v>
      </c>
      <c r="P221" s="67"/>
      <c r="Q221" s="67"/>
      <c r="R221" s="67"/>
      <c r="S221" s="67"/>
      <c r="T221" s="67">
        <v>1</v>
      </c>
      <c r="U221" s="67"/>
      <c r="V221" s="67">
        <f t="shared" si="1279"/>
        <v>0</v>
      </c>
      <c r="W221" s="67">
        <f t="shared" si="1280"/>
        <v>1</v>
      </c>
      <c r="X221" s="67">
        <f t="shared" si="1281"/>
        <v>0</v>
      </c>
      <c r="Y221" s="69">
        <f t="shared" si="965"/>
        <v>0</v>
      </c>
      <c r="Z221" s="69">
        <f t="shared" si="966"/>
        <v>0</v>
      </c>
      <c r="AA221" s="69">
        <f t="shared" si="967"/>
        <v>0</v>
      </c>
      <c r="AB221" s="69">
        <f t="shared" si="968"/>
        <v>0</v>
      </c>
      <c r="AC221" s="69">
        <f t="shared" si="969"/>
        <v>5242.7362499999999</v>
      </c>
      <c r="AD221" s="69">
        <f t="shared" si="970"/>
        <v>0</v>
      </c>
      <c r="AE221" s="69">
        <f t="shared" si="1267"/>
        <v>5242.7362499999999</v>
      </c>
      <c r="AF221" s="72">
        <f t="shared" si="1175"/>
        <v>2621.368125</v>
      </c>
      <c r="AG221" s="69">
        <f t="shared" si="1282"/>
        <v>786.41043750000006</v>
      </c>
      <c r="AH221" s="69">
        <f t="shared" si="1233"/>
        <v>221.21250000000001</v>
      </c>
      <c r="AI221" s="69">
        <f t="shared" si="1269"/>
        <v>8871.7273124999992</v>
      </c>
      <c r="AJ221" s="106"/>
      <c r="AK221" s="71">
        <f t="shared" si="971"/>
        <v>0</v>
      </c>
      <c r="AL221" s="106"/>
      <c r="AM221" s="71">
        <f t="shared" si="972"/>
        <v>0</v>
      </c>
      <c r="AN221" s="71"/>
      <c r="AO221" s="71">
        <f t="shared" si="974"/>
        <v>0</v>
      </c>
      <c r="AP221" s="106"/>
      <c r="AQ221" s="71">
        <f t="shared" si="975"/>
        <v>0</v>
      </c>
      <c r="AR221" s="71"/>
      <c r="AS221" s="71">
        <f t="shared" si="976"/>
        <v>0</v>
      </c>
      <c r="AT221" s="70">
        <f t="shared" si="977"/>
        <v>0</v>
      </c>
      <c r="AU221" s="71">
        <f t="shared" si="978"/>
        <v>0</v>
      </c>
      <c r="AV221" s="70">
        <f t="shared" si="1271"/>
        <v>0</v>
      </c>
      <c r="AW221" s="71">
        <f t="shared" si="980"/>
        <v>0</v>
      </c>
      <c r="AX221" s="107"/>
      <c r="AY221" s="124"/>
      <c r="AZ221" s="124"/>
      <c r="BA221" s="124"/>
      <c r="BB221" s="71">
        <f t="shared" si="981"/>
        <v>0</v>
      </c>
      <c r="BC221" s="67"/>
      <c r="BD221" s="67"/>
      <c r="BE221" s="72">
        <f t="shared" si="1283"/>
        <v>0</v>
      </c>
      <c r="BF221" s="69">
        <f t="shared" si="983"/>
        <v>0</v>
      </c>
      <c r="BG221" s="69">
        <f t="shared" si="984"/>
        <v>1</v>
      </c>
      <c r="BH221" s="69">
        <f t="shared" ref="BH221:BH228" si="1284">(AE221+AF221)*30%</f>
        <v>2359.2313125000001</v>
      </c>
      <c r="BI221" s="69"/>
      <c r="BJ221" s="69">
        <f t="shared" si="985"/>
        <v>0</v>
      </c>
      <c r="BK221" s="72"/>
      <c r="BL221" s="69"/>
      <c r="BM221" s="69"/>
      <c r="BN221" s="69"/>
      <c r="BO221" s="69"/>
      <c r="BP221" s="72">
        <f t="shared" si="986"/>
        <v>0</v>
      </c>
      <c r="BQ221" s="69">
        <f t="shared" si="1273"/>
        <v>2359.2313125000001</v>
      </c>
      <c r="BR221" s="69">
        <f t="shared" si="1274"/>
        <v>6250.3591874999993</v>
      </c>
      <c r="BS221" s="69">
        <f t="shared" si="1275"/>
        <v>2359.2313125000001</v>
      </c>
      <c r="BT221" s="69">
        <f t="shared" si="987"/>
        <v>2621.368125</v>
      </c>
      <c r="BU221" s="69">
        <f t="shared" si="1276"/>
        <v>11230.958624999999</v>
      </c>
      <c r="BV221" s="73">
        <f t="shared" si="1277"/>
        <v>134771.50349999999</v>
      </c>
      <c r="BW221" s="54" t="s">
        <v>275</v>
      </c>
    </row>
    <row r="222" spans="1:77" s="55" customFormat="1" ht="14.25" customHeight="1" x14ac:dyDescent="0.3">
      <c r="A222" s="66">
        <v>45</v>
      </c>
      <c r="B222" s="104" t="s">
        <v>125</v>
      </c>
      <c r="C222" s="81" t="s">
        <v>467</v>
      </c>
      <c r="D222" s="67" t="s">
        <v>82</v>
      </c>
      <c r="E222" s="119" t="s">
        <v>126</v>
      </c>
      <c r="F222" s="75">
        <v>113</v>
      </c>
      <c r="G222" s="76">
        <v>44071</v>
      </c>
      <c r="H222" s="76">
        <v>45897</v>
      </c>
      <c r="I222" s="75" t="s">
        <v>170</v>
      </c>
      <c r="J222" s="67" t="s">
        <v>348</v>
      </c>
      <c r="K222" s="67" t="s">
        <v>110</v>
      </c>
      <c r="L222" s="105">
        <v>25.05</v>
      </c>
      <c r="M222" s="105">
        <v>4.3899999999999997</v>
      </c>
      <c r="N222" s="68">
        <v>17697</v>
      </c>
      <c r="O222" s="69">
        <f t="shared" si="1206"/>
        <v>77689.829999999987</v>
      </c>
      <c r="P222" s="67"/>
      <c r="Q222" s="67"/>
      <c r="R222" s="67"/>
      <c r="S222" s="67">
        <v>1</v>
      </c>
      <c r="T222" s="67"/>
      <c r="U222" s="67"/>
      <c r="V222" s="67">
        <f t="shared" ref="V222" si="1285">SUM(P222+S222)</f>
        <v>1</v>
      </c>
      <c r="W222" s="67">
        <f t="shared" ref="W222" si="1286">SUM(Q222+T222)</f>
        <v>0</v>
      </c>
      <c r="X222" s="67">
        <f t="shared" ref="X222" si="1287">SUM(R222+U222)</f>
        <v>0</v>
      </c>
      <c r="Y222" s="69">
        <f t="shared" ref="Y222" si="1288">SUM(O222/16*P222)</f>
        <v>0</v>
      </c>
      <c r="Z222" s="69">
        <f t="shared" ref="Z222" si="1289">SUM(O222/16*Q222)</f>
        <v>0</v>
      </c>
      <c r="AA222" s="69">
        <f t="shared" ref="AA222" si="1290">SUM(O222/16*R222)</f>
        <v>0</v>
      </c>
      <c r="AB222" s="69">
        <f t="shared" ref="AB222" si="1291">SUM(O222/16*S222)</f>
        <v>4855.6143749999992</v>
      </c>
      <c r="AC222" s="69">
        <f t="shared" ref="AC222" si="1292">SUM(O222/16*T222)</f>
        <v>0</v>
      </c>
      <c r="AD222" s="69">
        <f t="shared" ref="AD222" si="1293">SUM(O222/16*U222)</f>
        <v>0</v>
      </c>
      <c r="AE222" s="69">
        <f t="shared" ref="AE222" si="1294">SUM(Y222:AD222)</f>
        <v>4855.6143749999992</v>
      </c>
      <c r="AF222" s="72">
        <f t="shared" si="1175"/>
        <v>2427.8071874999996</v>
      </c>
      <c r="AG222" s="69">
        <f t="shared" ref="AG222" si="1295">(AE222+AF222)*10%</f>
        <v>728.3421562499999</v>
      </c>
      <c r="AH222" s="69">
        <f t="shared" si="1233"/>
        <v>221.21250000000001</v>
      </c>
      <c r="AI222" s="69">
        <f t="shared" ref="AI222" si="1296">AH222+AG222+AF222+AE222</f>
        <v>8232.9762187499982</v>
      </c>
      <c r="AJ222" s="106"/>
      <c r="AK222" s="71">
        <f t="shared" ref="AK222" si="1297">N222/16*AJ222*40%</f>
        <v>0</v>
      </c>
      <c r="AL222" s="106"/>
      <c r="AM222" s="71">
        <f t="shared" ref="AM222" si="1298">N222/16*AL222*50%</f>
        <v>0</v>
      </c>
      <c r="AN222" s="71">
        <f t="shared" ref="AN222" si="1299">AJ222+AL222</f>
        <v>0</v>
      </c>
      <c r="AO222" s="71">
        <f t="shared" ref="AO222" si="1300">AK222+AM222</f>
        <v>0</v>
      </c>
      <c r="AP222" s="106"/>
      <c r="AQ222" s="71">
        <f t="shared" ref="AQ222" si="1301">N222/16*AP222*50%</f>
        <v>0</v>
      </c>
      <c r="AR222" s="106"/>
      <c r="AS222" s="71">
        <f t="shared" ref="AS222" si="1302">N222/16*AR222*40%</f>
        <v>0</v>
      </c>
      <c r="AT222" s="70">
        <f t="shared" ref="AT222" si="1303">AP222+AR222</f>
        <v>0</v>
      </c>
      <c r="AU222" s="71">
        <f t="shared" ref="AU222" si="1304">AQ222+AS222</f>
        <v>0</v>
      </c>
      <c r="AV222" s="70">
        <f t="shared" ref="AV222" si="1305">AN222+AT222</f>
        <v>0</v>
      </c>
      <c r="AW222" s="71">
        <f t="shared" ref="AW222" si="1306">AO222+AU222</f>
        <v>0</v>
      </c>
      <c r="AX222" s="107"/>
      <c r="AY222" s="124"/>
      <c r="AZ222" s="107"/>
      <c r="BA222" s="124"/>
      <c r="BB222" s="71">
        <f t="shared" si="981"/>
        <v>0</v>
      </c>
      <c r="BC222" s="67"/>
      <c r="BD222" s="67"/>
      <c r="BE222" s="72">
        <f t="shared" si="1283"/>
        <v>0</v>
      </c>
      <c r="BF222" s="69">
        <f t="shared" ref="BF222" si="1307">SUM(N222*BC222*20%)+(N222*BD222)*30%</f>
        <v>0</v>
      </c>
      <c r="BG222" s="69">
        <f t="shared" ref="BG222" si="1308">V222+W222+X222</f>
        <v>1</v>
      </c>
      <c r="BH222" s="69">
        <f t="shared" ref="BH222" si="1309">(AE222+AF222)*30%</f>
        <v>2185.0264687499994</v>
      </c>
      <c r="BI222" s="69"/>
      <c r="BJ222" s="69">
        <f t="shared" ref="BJ222" si="1310">(O222/18*BI222)*30%</f>
        <v>0</v>
      </c>
      <c r="BK222" s="72">
        <f t="shared" si="1216"/>
        <v>1</v>
      </c>
      <c r="BL222" s="69">
        <f>(AE222+AF222)*35%</f>
        <v>2549.1975468749993</v>
      </c>
      <c r="BM222" s="69"/>
      <c r="BN222" s="69"/>
      <c r="BO222" s="69"/>
      <c r="BP222" s="72">
        <f t="shared" ref="BP222" si="1311">7079/18*BO222</f>
        <v>0</v>
      </c>
      <c r="BQ222" s="69">
        <f t="shared" ref="BQ222" si="1312">AW222+BB222+BF222+BH222+BJ222+BL222+BP222</f>
        <v>4734.2240156249991</v>
      </c>
      <c r="BR222" s="69">
        <f t="shared" ref="BR222" si="1313">AE222+AG222+AH222+BF222+BP222</f>
        <v>5805.1690312499986</v>
      </c>
      <c r="BS222" s="69">
        <f t="shared" ref="BS222" si="1314">AW222+BB222+BH222+BJ222</f>
        <v>2185.0264687499994</v>
      </c>
      <c r="BT222" s="69">
        <f t="shared" ref="BT222" si="1315">AF222+BL222</f>
        <v>4977.0047343749993</v>
      </c>
      <c r="BU222" s="69">
        <f t="shared" ref="BU222" si="1316">SUM(AI222+BQ222)</f>
        <v>12967.200234374997</v>
      </c>
      <c r="BV222" s="73">
        <f t="shared" ref="BV222" si="1317">BU222*12</f>
        <v>155606.40281249996</v>
      </c>
      <c r="BW222" s="54" t="s">
        <v>231</v>
      </c>
    </row>
    <row r="223" spans="1:77" s="55" customFormat="1" ht="14.25" customHeight="1" x14ac:dyDescent="0.3">
      <c r="A223" s="83">
        <v>46</v>
      </c>
      <c r="B223" s="1" t="s">
        <v>458</v>
      </c>
      <c r="C223" s="81" t="s">
        <v>467</v>
      </c>
      <c r="D223" s="46" t="s">
        <v>61</v>
      </c>
      <c r="E223" s="82" t="s">
        <v>272</v>
      </c>
      <c r="F223" s="135">
        <v>79</v>
      </c>
      <c r="G223" s="134">
        <v>43304</v>
      </c>
      <c r="H223" s="103">
        <v>45130</v>
      </c>
      <c r="I223" s="75" t="s">
        <v>167</v>
      </c>
      <c r="J223" s="46" t="s">
        <v>349</v>
      </c>
      <c r="K223" s="46" t="s">
        <v>64</v>
      </c>
      <c r="L223" s="77">
        <v>26</v>
      </c>
      <c r="M223" s="46">
        <v>5.41</v>
      </c>
      <c r="N223" s="68">
        <v>17697</v>
      </c>
      <c r="O223" s="69">
        <f t="shared" si="1206"/>
        <v>95740.77</v>
      </c>
      <c r="P223" s="46"/>
      <c r="Q223" s="46"/>
      <c r="R223" s="46"/>
      <c r="S223" s="46"/>
      <c r="T223" s="46">
        <v>1</v>
      </c>
      <c r="U223" s="46"/>
      <c r="V223" s="67">
        <f t="shared" ref="V223" si="1318">SUM(P223+S223)</f>
        <v>0</v>
      </c>
      <c r="W223" s="67">
        <f t="shared" ref="W223" si="1319">SUM(Q223+T223)</f>
        <v>1</v>
      </c>
      <c r="X223" s="67">
        <f t="shared" ref="X223" si="1320">SUM(R223+U223)</f>
        <v>0</v>
      </c>
      <c r="Y223" s="69">
        <f t="shared" ref="Y223" si="1321">SUM(O223/16*P223)</f>
        <v>0</v>
      </c>
      <c r="Z223" s="69">
        <f t="shared" ref="Z223" si="1322">SUM(O223/16*Q223)</f>
        <v>0</v>
      </c>
      <c r="AA223" s="69">
        <f t="shared" ref="AA223" si="1323">SUM(O223/16*R223)</f>
        <v>0</v>
      </c>
      <c r="AB223" s="69">
        <f t="shared" ref="AB223" si="1324">SUM(O223/16*S223)</f>
        <v>0</v>
      </c>
      <c r="AC223" s="69">
        <f t="shared" ref="AC223" si="1325">SUM(O223/16*T223)</f>
        <v>5983.7981250000003</v>
      </c>
      <c r="AD223" s="69">
        <f t="shared" ref="AD223" si="1326">SUM(O223/16*U223)</f>
        <v>0</v>
      </c>
      <c r="AE223" s="69">
        <f t="shared" ref="AE223" si="1327">SUM(Y223:AD223)</f>
        <v>5983.7981250000003</v>
      </c>
      <c r="AF223" s="72">
        <f t="shared" si="1175"/>
        <v>2991.8990625000001</v>
      </c>
      <c r="AG223" s="69">
        <f t="shared" ref="AG223" si="1328">(AE223+AF223)*10%</f>
        <v>897.56971874999999</v>
      </c>
      <c r="AH223" s="69">
        <f t="shared" si="1233"/>
        <v>221.21250000000001</v>
      </c>
      <c r="AI223" s="69">
        <f t="shared" ref="AI223" si="1329">AH223+AG223+AF223+AE223</f>
        <v>10094.47940625</v>
      </c>
      <c r="AJ223" s="78"/>
      <c r="AK223" s="71">
        <f t="shared" ref="AK223" si="1330">N223/16*AJ223*40%</f>
        <v>0</v>
      </c>
      <c r="AL223" s="78"/>
      <c r="AM223" s="71">
        <f t="shared" ref="AM223" si="1331">N223/16*AL223*50%</f>
        <v>0</v>
      </c>
      <c r="AN223" s="71">
        <f t="shared" ref="AN223" si="1332">AJ223+AL223</f>
        <v>0</v>
      </c>
      <c r="AO223" s="71">
        <f t="shared" ref="AO223" si="1333">AK223+AM223</f>
        <v>0</v>
      </c>
      <c r="AP223" s="78"/>
      <c r="AQ223" s="71">
        <f t="shared" ref="AQ223" si="1334">N223/16*AP223*50%</f>
        <v>0</v>
      </c>
      <c r="AR223" s="78"/>
      <c r="AS223" s="71">
        <f t="shared" ref="AS223" si="1335">N223/16*AR223*40%</f>
        <v>0</v>
      </c>
      <c r="AT223" s="70">
        <f t="shared" ref="AT223" si="1336">AP223+AR223</f>
        <v>0</v>
      </c>
      <c r="AU223" s="71">
        <f t="shared" ref="AU223" si="1337">AQ223+AS223</f>
        <v>0</v>
      </c>
      <c r="AV223" s="70">
        <f t="shared" ref="AV223" si="1338">AN223+AT223</f>
        <v>0</v>
      </c>
      <c r="AW223" s="71">
        <f t="shared" ref="AW223" si="1339">AO223+AU223</f>
        <v>0</v>
      </c>
      <c r="AX223" s="79"/>
      <c r="AY223" s="80"/>
      <c r="AZ223" s="80"/>
      <c r="BA223" s="80"/>
      <c r="BB223" s="71">
        <f t="shared" si="981"/>
        <v>0</v>
      </c>
      <c r="BC223" s="46"/>
      <c r="BD223" s="46"/>
      <c r="BE223" s="72">
        <f t="shared" si="1283"/>
        <v>0</v>
      </c>
      <c r="BF223" s="69">
        <f t="shared" ref="BF223" si="1340">SUM(N223*BC223*20%)+(N223*BD223)*30%</f>
        <v>0</v>
      </c>
      <c r="BG223" s="69">
        <f t="shared" ref="BG223" si="1341">V223+W223+X223</f>
        <v>1</v>
      </c>
      <c r="BH223" s="69">
        <f t="shared" ref="BH223" si="1342">(AE223+AF223)*30%</f>
        <v>2692.70915625</v>
      </c>
      <c r="BI223" s="72"/>
      <c r="BJ223" s="72">
        <f t="shared" ref="BJ223" si="1343">(O223/18*BI223)*30%</f>
        <v>0</v>
      </c>
      <c r="BK223" s="72">
        <f t="shared" si="1216"/>
        <v>1</v>
      </c>
      <c r="BL223" s="69">
        <f>(AE223+AF223)*40%</f>
        <v>3590.278875</v>
      </c>
      <c r="BM223" s="69"/>
      <c r="BN223" s="69"/>
      <c r="BO223" s="69"/>
      <c r="BP223" s="72">
        <f t="shared" ref="BP223" si="1344">7079/18*BO223</f>
        <v>0</v>
      </c>
      <c r="BQ223" s="69">
        <f t="shared" ref="BQ223" si="1345">AW223+BB223+BF223+BH223+BJ223+BL223+BP223</f>
        <v>6282.9880312499999</v>
      </c>
      <c r="BR223" s="69">
        <f t="shared" ref="BR223" si="1346">AE223+AG223+AH223+BF223+BP223</f>
        <v>7102.5803437499999</v>
      </c>
      <c r="BS223" s="69">
        <f t="shared" ref="BS223" si="1347">AW223+BB223+BH223+BJ223</f>
        <v>2692.70915625</v>
      </c>
      <c r="BT223" s="69">
        <f t="shared" ref="BT223" si="1348">AF223+BL223</f>
        <v>6582.1779375000006</v>
      </c>
      <c r="BU223" s="69">
        <f t="shared" ref="BU223" si="1349">SUM(AI223+BQ223)</f>
        <v>16377.4674375</v>
      </c>
      <c r="BV223" s="73">
        <f t="shared" ref="BV223" si="1350">BU223*12</f>
        <v>196529.60924999998</v>
      </c>
      <c r="BW223" s="54" t="s">
        <v>228</v>
      </c>
    </row>
    <row r="224" spans="1:77" s="55" customFormat="1" ht="14.25" customHeight="1" x14ac:dyDescent="0.3">
      <c r="A224" s="66">
        <v>47</v>
      </c>
      <c r="B224" s="81" t="s">
        <v>107</v>
      </c>
      <c r="C224" s="81" t="s">
        <v>467</v>
      </c>
      <c r="D224" s="46" t="s">
        <v>108</v>
      </c>
      <c r="E224" s="82" t="s">
        <v>109</v>
      </c>
      <c r="F224" s="75">
        <v>88</v>
      </c>
      <c r="G224" s="76">
        <v>43458</v>
      </c>
      <c r="H224" s="144" t="s">
        <v>345</v>
      </c>
      <c r="I224" s="75" t="s">
        <v>174</v>
      </c>
      <c r="J224" s="46" t="s">
        <v>349</v>
      </c>
      <c r="K224" s="46" t="s">
        <v>116</v>
      </c>
      <c r="L224" s="77">
        <v>38</v>
      </c>
      <c r="M224" s="46">
        <v>4.5199999999999996</v>
      </c>
      <c r="N224" s="68">
        <v>17697</v>
      </c>
      <c r="O224" s="69">
        <f t="shared" si="1206"/>
        <v>79990.439999999988</v>
      </c>
      <c r="P224" s="46"/>
      <c r="Q224" s="46"/>
      <c r="R224" s="46"/>
      <c r="S224" s="46"/>
      <c r="T224" s="46">
        <v>1</v>
      </c>
      <c r="U224" s="46"/>
      <c r="V224" s="67">
        <f t="shared" ref="V224" si="1351">SUM(P224+S224)</f>
        <v>0</v>
      </c>
      <c r="W224" s="67">
        <f t="shared" ref="W224" si="1352">SUM(Q224+T224)</f>
        <v>1</v>
      </c>
      <c r="X224" s="67">
        <f t="shared" ref="X224" si="1353">SUM(R224+U224)</f>
        <v>0</v>
      </c>
      <c r="Y224" s="69">
        <f t="shared" ref="Y224" si="1354">SUM(O224/16*P224)</f>
        <v>0</v>
      </c>
      <c r="Z224" s="69">
        <f t="shared" ref="Z224" si="1355">SUM(O224/16*Q224)</f>
        <v>0</v>
      </c>
      <c r="AA224" s="69">
        <f t="shared" ref="AA224" si="1356">SUM(O224/16*R224)</f>
        <v>0</v>
      </c>
      <c r="AB224" s="69">
        <f t="shared" ref="AB224" si="1357">SUM(O224/16*S224)</f>
        <v>0</v>
      </c>
      <c r="AC224" s="69">
        <f t="shared" ref="AC224" si="1358">SUM(O224/16*T224)</f>
        <v>4999.4024999999992</v>
      </c>
      <c r="AD224" s="69">
        <f t="shared" ref="AD224" si="1359">SUM(O224/16*U224)</f>
        <v>0</v>
      </c>
      <c r="AE224" s="69">
        <f t="shared" ref="AE224" si="1360">SUM(Y224:AD224)</f>
        <v>4999.4024999999992</v>
      </c>
      <c r="AF224" s="72">
        <f t="shared" si="1175"/>
        <v>2499.7012499999996</v>
      </c>
      <c r="AG224" s="69">
        <f t="shared" ref="AG224" si="1361">(AE224+AF224)*10%</f>
        <v>749.91037499999993</v>
      </c>
      <c r="AH224" s="69">
        <f t="shared" si="1233"/>
        <v>221.21250000000001</v>
      </c>
      <c r="AI224" s="69">
        <f t="shared" ref="AI224" si="1362">AH224+AG224+AF224+AE224</f>
        <v>8470.2266249999993</v>
      </c>
      <c r="AJ224" s="78"/>
      <c r="AK224" s="71">
        <f t="shared" ref="AK224" si="1363">N224/16*AJ224*40%</f>
        <v>0</v>
      </c>
      <c r="AL224" s="78"/>
      <c r="AM224" s="71">
        <f t="shared" ref="AM224" si="1364">N224/16*AL224*50%</f>
        <v>0</v>
      </c>
      <c r="AN224" s="71">
        <f t="shared" ref="AN224" si="1365">AJ224+AL224</f>
        <v>0</v>
      </c>
      <c r="AO224" s="71">
        <f t="shared" ref="AO224" si="1366">AK224+AM224</f>
        <v>0</v>
      </c>
      <c r="AP224" s="78"/>
      <c r="AQ224" s="71">
        <f t="shared" ref="AQ224" si="1367">N224/16*AP224*50%</f>
        <v>0</v>
      </c>
      <c r="AR224" s="78"/>
      <c r="AS224" s="71">
        <f t="shared" ref="AS224" si="1368">N224/16*AR224*40%</f>
        <v>0</v>
      </c>
      <c r="AT224" s="70">
        <f t="shared" ref="AT224" si="1369">AP224+AR224</f>
        <v>0</v>
      </c>
      <c r="AU224" s="71">
        <f t="shared" ref="AU224" si="1370">AQ224+AS224</f>
        <v>0</v>
      </c>
      <c r="AV224" s="70">
        <f t="shared" ref="AV224" si="1371">AN224+AT224</f>
        <v>0</v>
      </c>
      <c r="AW224" s="71">
        <f t="shared" ref="AW224" si="1372">AO224+AU224</f>
        <v>0</v>
      </c>
      <c r="AX224" s="79"/>
      <c r="AY224" s="80"/>
      <c r="AZ224" s="80"/>
      <c r="BA224" s="80"/>
      <c r="BB224" s="71">
        <f t="shared" si="981"/>
        <v>0</v>
      </c>
      <c r="BC224" s="46"/>
      <c r="BD224" s="46"/>
      <c r="BE224" s="72">
        <f t="shared" si="1283"/>
        <v>0</v>
      </c>
      <c r="BF224" s="69">
        <f t="shared" ref="BF224" si="1373">SUM(N224*BC224*20%)+(N224*BD224)*30%</f>
        <v>0</v>
      </c>
      <c r="BG224" s="69">
        <f t="shared" ref="BG224" si="1374">V224+W224+X224</f>
        <v>1</v>
      </c>
      <c r="BH224" s="69">
        <f t="shared" ref="BH224" si="1375">(AE224+AF224)*30%</f>
        <v>2249.7311249999993</v>
      </c>
      <c r="BI224" s="72"/>
      <c r="BJ224" s="72">
        <f t="shared" ref="BJ224" si="1376">(O224/18*BI224)*30%</f>
        <v>0</v>
      </c>
      <c r="BK224" s="72">
        <f t="shared" si="1216"/>
        <v>1</v>
      </c>
      <c r="BL224" s="69">
        <f>(AE224+AF224)*40%</f>
        <v>2999.6414999999997</v>
      </c>
      <c r="BM224" s="69"/>
      <c r="BN224" s="69"/>
      <c r="BO224" s="69"/>
      <c r="BP224" s="72">
        <f t="shared" ref="BP224" si="1377">7079/18*BO224</f>
        <v>0</v>
      </c>
      <c r="BQ224" s="69">
        <f t="shared" ref="BQ224" si="1378">AW224+BB224+BF224+BH224+BJ224+BL224+BP224</f>
        <v>5249.3726249999991</v>
      </c>
      <c r="BR224" s="69">
        <f t="shared" ref="BR224" si="1379">AE224+AG224+AH224+BF224+BP224</f>
        <v>5970.5253749999993</v>
      </c>
      <c r="BS224" s="69">
        <f t="shared" ref="BS224" si="1380">AW224+BB224+BH224+BJ224</f>
        <v>2249.7311249999993</v>
      </c>
      <c r="BT224" s="69">
        <f t="shared" ref="BT224" si="1381">AF224+BL224</f>
        <v>5499.3427499999998</v>
      </c>
      <c r="BU224" s="69">
        <f t="shared" ref="BU224" si="1382">SUM(AI224+BQ224)</f>
        <v>13719.599249999999</v>
      </c>
      <c r="BV224" s="73">
        <f t="shared" ref="BV224" si="1383">BU224*12</f>
        <v>164635.19099999999</v>
      </c>
      <c r="BW224" s="54" t="s">
        <v>228</v>
      </c>
    </row>
    <row r="225" spans="1:76" s="74" customFormat="1" ht="14.25" customHeight="1" x14ac:dyDescent="0.3">
      <c r="A225" s="83">
        <v>48</v>
      </c>
      <c r="B225" s="104" t="s">
        <v>235</v>
      </c>
      <c r="C225" s="81" t="s">
        <v>467</v>
      </c>
      <c r="D225" s="67" t="s">
        <v>61</v>
      </c>
      <c r="E225" s="119" t="s">
        <v>66</v>
      </c>
      <c r="F225" s="75">
        <v>111</v>
      </c>
      <c r="G225" s="76">
        <v>44071</v>
      </c>
      <c r="H225" s="103">
        <v>45897</v>
      </c>
      <c r="I225" s="75" t="s">
        <v>168</v>
      </c>
      <c r="J225" s="67" t="s">
        <v>348</v>
      </c>
      <c r="K225" s="67" t="s">
        <v>72</v>
      </c>
      <c r="L225" s="77">
        <v>13.05</v>
      </c>
      <c r="M225" s="46">
        <v>4.95</v>
      </c>
      <c r="N225" s="68">
        <v>17697</v>
      </c>
      <c r="O225" s="69">
        <f t="shared" si="1206"/>
        <v>87600.150000000009</v>
      </c>
      <c r="P225" s="67"/>
      <c r="Q225" s="67"/>
      <c r="R225" s="67"/>
      <c r="S225" s="67"/>
      <c r="T225" s="67">
        <v>1</v>
      </c>
      <c r="U225" s="67"/>
      <c r="V225" s="67">
        <f>SUM(P225+S225)</f>
        <v>0</v>
      </c>
      <c r="W225" s="67">
        <f>SUM(Q225+T225)</f>
        <v>1</v>
      </c>
      <c r="X225" s="67">
        <f>SUM(R225+U225)</f>
        <v>0</v>
      </c>
      <c r="Y225" s="69">
        <f>SUM(O225/16*P225)</f>
        <v>0</v>
      </c>
      <c r="Z225" s="69">
        <f>SUM(O225/16*Q225)</f>
        <v>0</v>
      </c>
      <c r="AA225" s="69">
        <f>SUM(O225/16*R225)</f>
        <v>0</v>
      </c>
      <c r="AB225" s="69">
        <f>SUM(O225/16*S225)</f>
        <v>0</v>
      </c>
      <c r="AC225" s="69">
        <f>SUM(O225/16*T225)</f>
        <v>5475.0093750000005</v>
      </c>
      <c r="AD225" s="69">
        <f>SUM(O225/16*U225)</f>
        <v>0</v>
      </c>
      <c r="AE225" s="69">
        <f>SUM(Y225:AD225)</f>
        <v>5475.0093750000005</v>
      </c>
      <c r="AF225" s="72">
        <f t="shared" si="1175"/>
        <v>2737.5046875000003</v>
      </c>
      <c r="AG225" s="69">
        <f>(AE225+AF225)*10%</f>
        <v>821.25140625000006</v>
      </c>
      <c r="AH225" s="69">
        <f t="shared" si="1233"/>
        <v>221.21250000000001</v>
      </c>
      <c r="AI225" s="69">
        <f>AH225+AG225+AF225+AE225</f>
        <v>9254.9779687500013</v>
      </c>
      <c r="AJ225" s="106"/>
      <c r="AK225" s="71">
        <f>N225/16*AJ225*40%</f>
        <v>0</v>
      </c>
      <c r="AL225" s="106"/>
      <c r="AM225" s="71">
        <f>N225/16*AL225*50%</f>
        <v>0</v>
      </c>
      <c r="AN225" s="71">
        <f>AJ225+AL225</f>
        <v>0</v>
      </c>
      <c r="AO225" s="71">
        <f>AK225+AM225</f>
        <v>0</v>
      </c>
      <c r="AP225" s="106"/>
      <c r="AQ225" s="71">
        <f>N225/16*AP225*50%</f>
        <v>0</v>
      </c>
      <c r="AR225" s="106"/>
      <c r="AS225" s="71">
        <f>N225/16*AR225*40%</f>
        <v>0</v>
      </c>
      <c r="AT225" s="70">
        <f>AP225+AR225</f>
        <v>0</v>
      </c>
      <c r="AU225" s="71">
        <f>AQ225+AS225</f>
        <v>0</v>
      </c>
      <c r="AV225" s="70">
        <v>0</v>
      </c>
      <c r="AW225" s="71">
        <f>AO225+AU225</f>
        <v>0</v>
      </c>
      <c r="AX225" s="107"/>
      <c r="AY225" s="107"/>
      <c r="AZ225" s="107"/>
      <c r="BA225" s="124"/>
      <c r="BB225" s="71">
        <f>SUM(N225*AY225)*50%+(N225*AZ225)*60%+(N225*BA225)*60%</f>
        <v>0</v>
      </c>
      <c r="BC225" s="67"/>
      <c r="BD225" s="67"/>
      <c r="BE225" s="72">
        <f>SUM(N225*BC225*20%)+(N225*BD225)*30%</f>
        <v>0</v>
      </c>
      <c r="BF225" s="69">
        <f>SUM(N225*BC225*20%)+(N225*BD225)*30%</f>
        <v>0</v>
      </c>
      <c r="BG225" s="69">
        <f>V225+W225+X225</f>
        <v>1</v>
      </c>
      <c r="BH225" s="69">
        <f>(AE225+AF225)*30%</f>
        <v>2463.7542187499998</v>
      </c>
      <c r="BI225" s="69"/>
      <c r="BJ225" s="69">
        <f>(O225/18*BI225)*30%</f>
        <v>0</v>
      </c>
      <c r="BK225" s="72">
        <f>V225+W225+X225</f>
        <v>1</v>
      </c>
      <c r="BL225" s="69">
        <f>(AE225+AF225)*35%</f>
        <v>2874.379921875</v>
      </c>
      <c r="BM225" s="69"/>
      <c r="BN225" s="69"/>
      <c r="BO225" s="69"/>
      <c r="BP225" s="72">
        <f>7079/18*BO225</f>
        <v>0</v>
      </c>
      <c r="BQ225" s="69">
        <f>AW225+BB225+BF225+BH225+BJ225+BL225+BP225</f>
        <v>5338.1341406249994</v>
      </c>
      <c r="BR225" s="69">
        <f>AE225+AG225+AH225+BF225+BP225</f>
        <v>6517.4732812500006</v>
      </c>
      <c r="BS225" s="69">
        <f>AW225+BB225+BH225+BJ225</f>
        <v>2463.7542187499998</v>
      </c>
      <c r="BT225" s="69">
        <f>AF225+BL225</f>
        <v>5611.8846093749999</v>
      </c>
      <c r="BU225" s="69">
        <f>SUM(AI225+BQ225)</f>
        <v>14593.112109375001</v>
      </c>
      <c r="BV225" s="73">
        <f>BU225*12</f>
        <v>175117.34531250002</v>
      </c>
      <c r="BW225" s="54" t="s">
        <v>231</v>
      </c>
    </row>
    <row r="226" spans="1:76" s="55" customFormat="1" ht="14.25" customHeight="1" x14ac:dyDescent="0.3">
      <c r="A226" s="66">
        <v>49</v>
      </c>
      <c r="B226" s="81" t="s">
        <v>84</v>
      </c>
      <c r="C226" s="81" t="s">
        <v>467</v>
      </c>
      <c r="D226" s="46" t="s">
        <v>61</v>
      </c>
      <c r="E226" s="102" t="s">
        <v>365</v>
      </c>
      <c r="F226" s="81">
        <v>99</v>
      </c>
      <c r="G226" s="148">
        <v>43661</v>
      </c>
      <c r="H226" s="148">
        <v>45488</v>
      </c>
      <c r="I226" s="81" t="s">
        <v>170</v>
      </c>
      <c r="J226" s="46" t="s">
        <v>348</v>
      </c>
      <c r="K226" s="46" t="s">
        <v>72</v>
      </c>
      <c r="L226" s="77">
        <v>21.03</v>
      </c>
      <c r="M226" s="46">
        <v>5.12</v>
      </c>
      <c r="N226" s="68">
        <v>17697</v>
      </c>
      <c r="O226" s="69">
        <f t="shared" si="1206"/>
        <v>90608.639999999999</v>
      </c>
      <c r="P226" s="46"/>
      <c r="Q226" s="46"/>
      <c r="R226" s="46"/>
      <c r="S226" s="46">
        <v>1</v>
      </c>
      <c r="T226" s="46"/>
      <c r="U226" s="46"/>
      <c r="V226" s="67">
        <f t="shared" ref="V226" si="1384">SUM(P226+S226)</f>
        <v>1</v>
      </c>
      <c r="W226" s="67">
        <f t="shared" ref="W226" si="1385">SUM(Q226+T226)</f>
        <v>0</v>
      </c>
      <c r="X226" s="67">
        <f t="shared" ref="X226" si="1386">SUM(R226+U226)</f>
        <v>0</v>
      </c>
      <c r="Y226" s="69">
        <f t="shared" ref="Y226" si="1387">SUM(O226/16*P226)</f>
        <v>0</v>
      </c>
      <c r="Z226" s="69">
        <f t="shared" ref="Z226" si="1388">SUM(O226/16*Q226)</f>
        <v>0</v>
      </c>
      <c r="AA226" s="69">
        <f t="shared" ref="AA226" si="1389">SUM(O226/16*R226)</f>
        <v>0</v>
      </c>
      <c r="AB226" s="69">
        <f t="shared" ref="AB226" si="1390">SUM(O226/16*S226)</f>
        <v>5663.04</v>
      </c>
      <c r="AC226" s="69">
        <f t="shared" ref="AC226" si="1391">SUM(O226/16*T226)</f>
        <v>0</v>
      </c>
      <c r="AD226" s="69">
        <f t="shared" ref="AD226" si="1392">SUM(O226/16*U226)</f>
        <v>0</v>
      </c>
      <c r="AE226" s="69">
        <f t="shared" ref="AE226" si="1393">SUM(Y226:AD226)</f>
        <v>5663.04</v>
      </c>
      <c r="AF226" s="72">
        <f t="shared" si="1175"/>
        <v>2831.52</v>
      </c>
      <c r="AG226" s="69">
        <f t="shared" ref="AG226" si="1394">(AE226+AF226)*10%</f>
        <v>849.45600000000002</v>
      </c>
      <c r="AH226" s="69">
        <f t="shared" si="1233"/>
        <v>221.21250000000001</v>
      </c>
      <c r="AI226" s="69">
        <f t="shared" ref="AI226" si="1395">AH226+AG226+AF226+AE226</f>
        <v>9565.2285000000011</v>
      </c>
      <c r="AJ226" s="78"/>
      <c r="AK226" s="71">
        <f t="shared" ref="AK226" si="1396">N226/16*AJ226*40%</f>
        <v>0</v>
      </c>
      <c r="AL226" s="78"/>
      <c r="AM226" s="71">
        <f t="shared" ref="AM226" si="1397">N226/16*AL226*50%</f>
        <v>0</v>
      </c>
      <c r="AN226" s="71"/>
      <c r="AO226" s="71"/>
      <c r="AP226" s="78"/>
      <c r="AQ226" s="71">
        <f t="shared" ref="AQ226" si="1398">N226/16*AP226*50%</f>
        <v>0</v>
      </c>
      <c r="AR226" s="78"/>
      <c r="AS226" s="71">
        <f t="shared" ref="AS226" si="1399">N226/16*AR226*40%</f>
        <v>0</v>
      </c>
      <c r="AT226" s="70">
        <f t="shared" ref="AT226" si="1400">AP226+AR226</f>
        <v>0</v>
      </c>
      <c r="AU226" s="71">
        <f t="shared" ref="AU226" si="1401">AQ226+AS226</f>
        <v>0</v>
      </c>
      <c r="AV226" s="70">
        <f t="shared" ref="AV226" si="1402">AN226+AT226</f>
        <v>0</v>
      </c>
      <c r="AW226" s="71">
        <f t="shared" ref="AW226" si="1403">AO226+AU226</f>
        <v>0</v>
      </c>
      <c r="AX226" s="79"/>
      <c r="AY226" s="80"/>
      <c r="AZ226" s="80"/>
      <c r="BA226" s="80"/>
      <c r="BB226" s="71">
        <f t="shared" si="981"/>
        <v>0</v>
      </c>
      <c r="BC226" s="46"/>
      <c r="BD226" s="46"/>
      <c r="BE226" s="72">
        <f t="shared" si="1283"/>
        <v>0</v>
      </c>
      <c r="BF226" s="69">
        <f t="shared" ref="BF226" si="1404">SUM(N226*BC226*20%)+(N226*BD226)*30%</f>
        <v>0</v>
      </c>
      <c r="BG226" s="69">
        <f t="shared" ref="BG226" si="1405">V226+W226+X226</f>
        <v>1</v>
      </c>
      <c r="BH226" s="69">
        <f t="shared" ref="BH226" si="1406">(AE226+AF226)*30%</f>
        <v>2548.3679999999999</v>
      </c>
      <c r="BI226" s="72"/>
      <c r="BJ226" s="72">
        <f t="shared" ref="BJ226:BJ228" si="1407">(O226/18*BI226)*30%</f>
        <v>0</v>
      </c>
      <c r="BK226" s="72">
        <f t="shared" si="1216"/>
        <v>1</v>
      </c>
      <c r="BL226" s="69">
        <f>(AE226+AF226)*35%</f>
        <v>2973.0959999999995</v>
      </c>
      <c r="BM226" s="69"/>
      <c r="BN226" s="69"/>
      <c r="BO226" s="69"/>
      <c r="BP226" s="72">
        <f t="shared" ref="BP226" si="1408">7079/18*BO226</f>
        <v>0</v>
      </c>
      <c r="BQ226" s="69">
        <f t="shared" ref="BQ226" si="1409">AW226+BB226+BF226+BH226+BJ226+BL226+BP226</f>
        <v>5521.4639999999999</v>
      </c>
      <c r="BR226" s="69">
        <f t="shared" ref="BR226" si="1410">AE226+AG226+AH226+BF226+BP226</f>
        <v>6733.7084999999997</v>
      </c>
      <c r="BS226" s="69">
        <f t="shared" ref="BS226" si="1411">AW226+BB226+BH226+BJ226</f>
        <v>2548.3679999999999</v>
      </c>
      <c r="BT226" s="69">
        <f t="shared" ref="BT226" si="1412">AF226+BL226</f>
        <v>5804.616</v>
      </c>
      <c r="BU226" s="69">
        <f t="shared" ref="BU226" si="1413">SUM(AI226+BQ226)</f>
        <v>15086.692500000001</v>
      </c>
      <c r="BV226" s="73">
        <f t="shared" ref="BV226" si="1414">BU226*12</f>
        <v>181040.31</v>
      </c>
      <c r="BW226" s="54" t="s">
        <v>231</v>
      </c>
    </row>
    <row r="227" spans="1:76" s="55" customFormat="1" ht="14.25" customHeight="1" x14ac:dyDescent="0.3">
      <c r="A227" s="83">
        <v>50</v>
      </c>
      <c r="B227" s="1" t="s">
        <v>464</v>
      </c>
      <c r="C227" s="81" t="s">
        <v>467</v>
      </c>
      <c r="D227" s="46" t="s">
        <v>61</v>
      </c>
      <c r="E227" s="82" t="s">
        <v>74</v>
      </c>
      <c r="F227" s="75">
        <v>75</v>
      </c>
      <c r="G227" s="76">
        <v>43189</v>
      </c>
      <c r="H227" s="76">
        <v>45015</v>
      </c>
      <c r="I227" s="75" t="s">
        <v>73</v>
      </c>
      <c r="J227" s="46">
        <v>1</v>
      </c>
      <c r="K227" s="46" t="s">
        <v>72</v>
      </c>
      <c r="L227" s="77">
        <v>23.05</v>
      </c>
      <c r="M227" s="46">
        <v>5.12</v>
      </c>
      <c r="N227" s="68">
        <v>17697</v>
      </c>
      <c r="O227" s="69">
        <f t="shared" si="1206"/>
        <v>90608.639999999999</v>
      </c>
      <c r="P227" s="46"/>
      <c r="Q227" s="46"/>
      <c r="R227" s="46"/>
      <c r="S227" s="46"/>
      <c r="T227" s="46">
        <v>1</v>
      </c>
      <c r="U227" s="46"/>
      <c r="V227" s="67">
        <f t="shared" ref="V227" si="1415">SUM(P227+S227)</f>
        <v>0</v>
      </c>
      <c r="W227" s="67">
        <f t="shared" ref="W227" si="1416">SUM(Q227+T227)</f>
        <v>1</v>
      </c>
      <c r="X227" s="67">
        <f t="shared" ref="X227" si="1417">SUM(R227+U227)</f>
        <v>0</v>
      </c>
      <c r="Y227" s="69">
        <f t="shared" ref="Y227" si="1418">SUM(O227/16*P227)</f>
        <v>0</v>
      </c>
      <c r="Z227" s="69">
        <f t="shared" ref="Z227" si="1419">SUM(O227/16*Q227)</f>
        <v>0</v>
      </c>
      <c r="AA227" s="69">
        <f t="shared" ref="AA227" si="1420">SUM(O227/16*R227)</f>
        <v>0</v>
      </c>
      <c r="AB227" s="69">
        <f t="shared" ref="AB227" si="1421">SUM(O227/16*S227)</f>
        <v>0</v>
      </c>
      <c r="AC227" s="69">
        <f t="shared" ref="AC227" si="1422">SUM(O227/16*T227)</f>
        <v>5663.04</v>
      </c>
      <c r="AD227" s="69">
        <f t="shared" ref="AD227" si="1423">SUM(O227/16*U227)</f>
        <v>0</v>
      </c>
      <c r="AE227" s="69">
        <f t="shared" ref="AE227" si="1424">SUM(Y227:AD227)</f>
        <v>5663.04</v>
      </c>
      <c r="AF227" s="72">
        <f t="shared" si="1175"/>
        <v>2831.52</v>
      </c>
      <c r="AG227" s="69">
        <f t="shared" ref="AG227" si="1425">(AE227+AF227)*10%</f>
        <v>849.45600000000002</v>
      </c>
      <c r="AH227" s="69">
        <f t="shared" si="1233"/>
        <v>221.21250000000001</v>
      </c>
      <c r="AI227" s="69">
        <f t="shared" ref="AI227" si="1426">AH227+AG227+AF227+AE227</f>
        <v>9565.2285000000011</v>
      </c>
      <c r="AJ227" s="78"/>
      <c r="AK227" s="71">
        <f t="shared" ref="AK227" si="1427">N227/16*AJ227*40%</f>
        <v>0</v>
      </c>
      <c r="AL227" s="78"/>
      <c r="AM227" s="71">
        <f t="shared" ref="AM227" si="1428">N227/16*AL227*50%</f>
        <v>0</v>
      </c>
      <c r="AN227" s="71">
        <f t="shared" ref="AN227" si="1429">AJ227+AL227</f>
        <v>0</v>
      </c>
      <c r="AO227" s="71">
        <f t="shared" ref="AO227" si="1430">AK227+AM227</f>
        <v>0</v>
      </c>
      <c r="AP227" s="78"/>
      <c r="AQ227" s="71">
        <f t="shared" ref="AQ227" si="1431">N227/16*AP227*50%</f>
        <v>0</v>
      </c>
      <c r="AR227" s="78"/>
      <c r="AS227" s="71">
        <f t="shared" ref="AS227" si="1432">N227/16*AR227*40%</f>
        <v>0</v>
      </c>
      <c r="AT227" s="70">
        <f t="shared" ref="AT227" si="1433">AP227+AR227</f>
        <v>0</v>
      </c>
      <c r="AU227" s="71">
        <f t="shared" ref="AU227" si="1434">AQ227+AS227</f>
        <v>0</v>
      </c>
      <c r="AV227" s="70">
        <f t="shared" ref="AV227" si="1435">AN227+AT227</f>
        <v>0</v>
      </c>
      <c r="AW227" s="71">
        <f t="shared" ref="AW227" si="1436">AO227+AU227</f>
        <v>0</v>
      </c>
      <c r="AX227" s="79"/>
      <c r="AY227" s="79"/>
      <c r="AZ227" s="79"/>
      <c r="BA227" s="79"/>
      <c r="BB227" s="71">
        <f t="shared" si="981"/>
        <v>0</v>
      </c>
      <c r="BC227" s="46"/>
      <c r="BD227" s="46"/>
      <c r="BE227" s="72">
        <f t="shared" si="1283"/>
        <v>0</v>
      </c>
      <c r="BF227" s="69">
        <f t="shared" ref="BF227" si="1437">SUM(N227*BC227*20%)+(N227*BD227)*30%</f>
        <v>0</v>
      </c>
      <c r="BG227" s="69">
        <f t="shared" ref="BG227" si="1438">V227+W227+X227</f>
        <v>1</v>
      </c>
      <c r="BH227" s="69">
        <f t="shared" ref="BH227" si="1439">(AE227+AF227)*30%</f>
        <v>2548.3679999999999</v>
      </c>
      <c r="BI227" s="72"/>
      <c r="BJ227" s="72">
        <f t="shared" si="1407"/>
        <v>0</v>
      </c>
      <c r="BK227" s="72"/>
      <c r="BL227" s="69"/>
      <c r="BM227" s="69"/>
      <c r="BN227" s="69"/>
      <c r="BO227" s="72"/>
      <c r="BP227" s="72">
        <f t="shared" ref="BP227" si="1440">7079/18*BO227</f>
        <v>0</v>
      </c>
      <c r="BQ227" s="69">
        <f t="shared" ref="BQ227" si="1441">AW227+BB227+BF227+BH227+BJ227+BL227+BP227</f>
        <v>2548.3679999999999</v>
      </c>
      <c r="BR227" s="69">
        <f t="shared" ref="BR227" si="1442">AE227+AG227+AH227+BF227+BP227</f>
        <v>6733.7084999999997</v>
      </c>
      <c r="BS227" s="69">
        <f t="shared" ref="BS227" si="1443">AW227+BB227+BH227+BJ227</f>
        <v>2548.3679999999999</v>
      </c>
      <c r="BT227" s="69">
        <f t="shared" ref="BT227" si="1444">AF227+BL227</f>
        <v>2831.52</v>
      </c>
      <c r="BU227" s="69">
        <f t="shared" ref="BU227" si="1445">SUM(AI227+BQ227)</f>
        <v>12113.596500000001</v>
      </c>
      <c r="BV227" s="73">
        <f t="shared" ref="BV227" si="1446">BU227*12</f>
        <v>145363.15800000002</v>
      </c>
      <c r="BW227" s="54"/>
    </row>
    <row r="228" spans="1:76" s="55" customFormat="1" ht="14.25" customHeight="1" x14ac:dyDescent="0.3">
      <c r="A228" s="66">
        <v>51</v>
      </c>
      <c r="B228" s="81" t="s">
        <v>121</v>
      </c>
      <c r="C228" s="81" t="s">
        <v>467</v>
      </c>
      <c r="D228" s="46" t="s">
        <v>61</v>
      </c>
      <c r="E228" s="82" t="s">
        <v>123</v>
      </c>
      <c r="F228" s="75">
        <v>81</v>
      </c>
      <c r="G228" s="134">
        <v>43304</v>
      </c>
      <c r="H228" s="103">
        <v>45130</v>
      </c>
      <c r="I228" s="75" t="s">
        <v>176</v>
      </c>
      <c r="J228" s="46" t="s">
        <v>349</v>
      </c>
      <c r="K228" s="46" t="s">
        <v>64</v>
      </c>
      <c r="L228" s="77">
        <v>26.02</v>
      </c>
      <c r="M228" s="46">
        <v>5.41</v>
      </c>
      <c r="N228" s="68">
        <v>17697</v>
      </c>
      <c r="O228" s="69">
        <f t="shared" si="1206"/>
        <v>95740.77</v>
      </c>
      <c r="P228" s="46"/>
      <c r="Q228" s="46"/>
      <c r="R228" s="46"/>
      <c r="S228" s="46"/>
      <c r="T228" s="46">
        <v>1</v>
      </c>
      <c r="U228" s="46"/>
      <c r="V228" s="67">
        <f t="shared" ref="V228:V229" si="1447">SUM(P228+S228)</f>
        <v>0</v>
      </c>
      <c r="W228" s="67">
        <f t="shared" ref="W228" si="1448">SUM(Q228+T228)</f>
        <v>1</v>
      </c>
      <c r="X228" s="67">
        <f t="shared" ref="X228" si="1449">SUM(R228+U228)</f>
        <v>0</v>
      </c>
      <c r="Y228" s="69">
        <f t="shared" si="965"/>
        <v>0</v>
      </c>
      <c r="Z228" s="69">
        <f t="shared" si="966"/>
        <v>0</v>
      </c>
      <c r="AA228" s="69">
        <f t="shared" si="967"/>
        <v>0</v>
      </c>
      <c r="AB228" s="69">
        <f t="shared" si="968"/>
        <v>0</v>
      </c>
      <c r="AC228" s="69">
        <f t="shared" si="969"/>
        <v>5983.7981250000003</v>
      </c>
      <c r="AD228" s="69">
        <f t="shared" si="970"/>
        <v>0</v>
      </c>
      <c r="AE228" s="69">
        <f t="shared" ref="AE228" si="1450">SUM(Y228:AD228)</f>
        <v>5983.7981250000003</v>
      </c>
      <c r="AF228" s="72">
        <f t="shared" si="1175"/>
        <v>2991.8990625000001</v>
      </c>
      <c r="AG228" s="69">
        <f t="shared" ref="AG228" si="1451">(AE228+AF228)*10%</f>
        <v>897.56971874999999</v>
      </c>
      <c r="AH228" s="69">
        <f t="shared" si="1233"/>
        <v>221.21250000000001</v>
      </c>
      <c r="AI228" s="69">
        <f t="shared" ref="AI228" si="1452">AH228+AG228+AF228+AE228</f>
        <v>10094.47940625</v>
      </c>
      <c r="AJ228" s="78"/>
      <c r="AK228" s="71">
        <f t="shared" si="971"/>
        <v>0</v>
      </c>
      <c r="AL228" s="78"/>
      <c r="AM228" s="71">
        <f t="shared" si="972"/>
        <v>0</v>
      </c>
      <c r="AN228" s="71">
        <f t="shared" ref="AN228" si="1453">AJ228+AL228</f>
        <v>0</v>
      </c>
      <c r="AO228" s="71">
        <f t="shared" ref="AO228" si="1454">AK228+AM228</f>
        <v>0</v>
      </c>
      <c r="AP228" s="78"/>
      <c r="AQ228" s="71">
        <f t="shared" si="975"/>
        <v>0</v>
      </c>
      <c r="AR228" s="78"/>
      <c r="AS228" s="71">
        <f t="shared" si="976"/>
        <v>0</v>
      </c>
      <c r="AT228" s="70">
        <f t="shared" ref="AT228" si="1455">AP228+AR228</f>
        <v>0</v>
      </c>
      <c r="AU228" s="71">
        <f t="shared" ref="AU228" si="1456">AQ228+AS228</f>
        <v>0</v>
      </c>
      <c r="AV228" s="70">
        <f t="shared" ref="AV228" si="1457">AN228+AT228</f>
        <v>0</v>
      </c>
      <c r="AW228" s="71">
        <f t="shared" ref="AW228" si="1458">AO228+AU228</f>
        <v>0</v>
      </c>
      <c r="AX228" s="79"/>
      <c r="AY228" s="80"/>
      <c r="AZ228" s="80"/>
      <c r="BA228" s="80"/>
      <c r="BB228" s="71">
        <f t="shared" si="981"/>
        <v>0</v>
      </c>
      <c r="BC228" s="46"/>
      <c r="BD228" s="46"/>
      <c r="BE228" s="72">
        <f t="shared" si="1283"/>
        <v>0</v>
      </c>
      <c r="BF228" s="69">
        <f t="shared" ref="BF228" si="1459">SUM(N228*BC228*20%)+(N228*BD228)*30%</f>
        <v>0</v>
      </c>
      <c r="BG228" s="69">
        <f t="shared" ref="BG228" si="1460">V228+W228+X228</f>
        <v>1</v>
      </c>
      <c r="BH228" s="69">
        <f t="shared" si="1284"/>
        <v>2692.70915625</v>
      </c>
      <c r="BI228" s="72"/>
      <c r="BJ228" s="72">
        <f t="shared" si="1407"/>
        <v>0</v>
      </c>
      <c r="BK228" s="72">
        <f t="shared" si="1216"/>
        <v>1</v>
      </c>
      <c r="BL228" s="69">
        <f>(AE228+AF228)*40%</f>
        <v>3590.278875</v>
      </c>
      <c r="BM228" s="69"/>
      <c r="BN228" s="69"/>
      <c r="BO228" s="69"/>
      <c r="BP228" s="72">
        <f t="shared" ref="BP228" si="1461">7079/18*BO228</f>
        <v>0</v>
      </c>
      <c r="BQ228" s="69">
        <f t="shared" ref="BQ228" si="1462">AW228+BB228+BF228+BH228+BJ228+BL228+BP228</f>
        <v>6282.9880312499999</v>
      </c>
      <c r="BR228" s="69">
        <f t="shared" ref="BR228" si="1463">AE228+AG228+AH228+BF228+BP228</f>
        <v>7102.5803437499999</v>
      </c>
      <c r="BS228" s="69">
        <f t="shared" ref="BS228" si="1464">AW228+BB228+BH228+BJ228</f>
        <v>2692.70915625</v>
      </c>
      <c r="BT228" s="69">
        <f t="shared" ref="BT228" si="1465">AF228+BL228</f>
        <v>6582.1779375000006</v>
      </c>
      <c r="BU228" s="69">
        <f t="shared" ref="BU228" si="1466">SUM(AI228+BQ228)</f>
        <v>16377.4674375</v>
      </c>
      <c r="BV228" s="73">
        <f t="shared" ref="BV228" si="1467">BU228*12</f>
        <v>196529.60924999998</v>
      </c>
      <c r="BW228" s="54" t="s">
        <v>228</v>
      </c>
      <c r="BX228" s="55" t="s">
        <v>286</v>
      </c>
    </row>
    <row r="229" spans="1:76" s="74" customFormat="1" ht="14.25" customHeight="1" x14ac:dyDescent="0.3">
      <c r="A229" s="83">
        <v>52</v>
      </c>
      <c r="B229" s="81" t="s">
        <v>480</v>
      </c>
      <c r="C229" s="81" t="s">
        <v>481</v>
      </c>
      <c r="D229" s="46" t="s">
        <v>82</v>
      </c>
      <c r="E229" s="46" t="s">
        <v>482</v>
      </c>
      <c r="F229" s="194"/>
      <c r="G229" s="195"/>
      <c r="H229" s="195"/>
      <c r="I229" s="194"/>
      <c r="J229" s="46" t="s">
        <v>65</v>
      </c>
      <c r="K229" s="46" t="s">
        <v>83</v>
      </c>
      <c r="L229" s="77">
        <v>0</v>
      </c>
      <c r="M229" s="77">
        <v>3.32</v>
      </c>
      <c r="N229" s="102">
        <v>17697</v>
      </c>
      <c r="O229" s="69">
        <f t="shared" si="1206"/>
        <v>58754.039999999994</v>
      </c>
      <c r="P229" s="67"/>
      <c r="Q229" s="67"/>
      <c r="R229" s="67"/>
      <c r="S229" s="67"/>
      <c r="T229" s="67">
        <v>6</v>
      </c>
      <c r="U229" s="67"/>
      <c r="V229" s="67">
        <f t="shared" si="1447"/>
        <v>0</v>
      </c>
      <c r="W229" s="67">
        <f t="shared" ref="W229" si="1468">SUM(Q229+T229)</f>
        <v>6</v>
      </c>
      <c r="X229" s="67">
        <f t="shared" ref="X229" si="1469">SUM(R229+U229)</f>
        <v>0</v>
      </c>
      <c r="Y229" s="69">
        <f t="shared" ref="Y229" si="1470">SUM(O229/16*P229)</f>
        <v>0</v>
      </c>
      <c r="Z229" s="69">
        <f t="shared" ref="Z229" si="1471">SUM(O229/16*Q229)</f>
        <v>0</v>
      </c>
      <c r="AA229" s="69">
        <f t="shared" ref="AA229" si="1472">SUM(O229/16*R229)</f>
        <v>0</v>
      </c>
      <c r="AB229" s="69">
        <f t="shared" ref="AB229" si="1473">SUM(O229/16*S229)</f>
        <v>0</v>
      </c>
      <c r="AC229" s="69">
        <f t="shared" ref="AC229" si="1474">SUM(O229/16*T229)</f>
        <v>22032.764999999999</v>
      </c>
      <c r="AD229" s="69">
        <f t="shared" ref="AD229" si="1475">SUM(O229/16*U229)</f>
        <v>0</v>
      </c>
      <c r="AE229" s="69">
        <f t="shared" ref="AE229" si="1476">SUM(Y229:AD229)</f>
        <v>22032.764999999999</v>
      </c>
      <c r="AF229" s="72">
        <f t="shared" si="1175"/>
        <v>11016.3825</v>
      </c>
      <c r="AG229" s="69">
        <f t="shared" ref="AG229" si="1477">(AE229+AF229)*10%</f>
        <v>3304.9147499999999</v>
      </c>
      <c r="AH229" s="69">
        <f>SUM(N229/16*S229+N229/16*T229+N229/16*U229)*20%</f>
        <v>1327.2750000000001</v>
      </c>
      <c r="AI229" s="69">
        <f t="shared" ref="AI229" si="1478">AH229+AG229+AF229+AE229</f>
        <v>37681.337249999997</v>
      </c>
      <c r="AJ229" s="78"/>
      <c r="AK229" s="71">
        <f t="shared" ref="AK229" si="1479">N229/16*AJ229*40%</f>
        <v>0</v>
      </c>
      <c r="AL229" s="78"/>
      <c r="AM229" s="71">
        <f t="shared" ref="AM229" si="1480">N229/16*AL229*50%</f>
        <v>0</v>
      </c>
      <c r="AN229" s="71">
        <f t="shared" ref="AN229" si="1481">AJ229+AL229</f>
        <v>0</v>
      </c>
      <c r="AO229" s="71">
        <f t="shared" ref="AO229" si="1482">AK229+AM229</f>
        <v>0</v>
      </c>
      <c r="AP229" s="78"/>
      <c r="AQ229" s="71">
        <f t="shared" ref="AQ229" si="1483">N229/16*AP229*50%</f>
        <v>0</v>
      </c>
      <c r="AR229" s="78"/>
      <c r="AS229" s="71">
        <f t="shared" ref="AS229" si="1484">N229/16*AR229*40%</f>
        <v>0</v>
      </c>
      <c r="AT229" s="70">
        <f t="shared" ref="AT229" si="1485">AP229+AR229</f>
        <v>0</v>
      </c>
      <c r="AU229" s="71">
        <f t="shared" ref="AU229" si="1486">AQ229+AS229</f>
        <v>0</v>
      </c>
      <c r="AV229" s="70">
        <f t="shared" ref="AV229" si="1487">AN229+AT229</f>
        <v>0</v>
      </c>
      <c r="AW229" s="71">
        <f t="shared" ref="AW229" si="1488">AO229+AU229</f>
        <v>0</v>
      </c>
      <c r="AX229" s="79"/>
      <c r="AY229" s="80"/>
      <c r="AZ229" s="80"/>
      <c r="BA229" s="80"/>
      <c r="BB229" s="71">
        <f t="shared" ref="BB229" si="1489">SUM(N229*AY229)*50%+(N229*AZ229)*60%+(N229*BA229)*60%</f>
        <v>0</v>
      </c>
      <c r="BC229" s="46"/>
      <c r="BD229" s="46"/>
      <c r="BE229" s="72">
        <f t="shared" ref="BE229" si="1490">SUM(N229*BC229*20%)+(N229*BD229)*30%</f>
        <v>0</v>
      </c>
      <c r="BF229" s="69">
        <f t="shared" ref="BF229" si="1491">SUM(N229*BC229*20%)+(N229*BD229)*30%</f>
        <v>0</v>
      </c>
      <c r="BG229" s="69">
        <f t="shared" ref="BG229" si="1492">V229+W229+X229</f>
        <v>6</v>
      </c>
      <c r="BH229" s="69">
        <f t="shared" ref="BH229" si="1493">(AE229+AF229)*30%</f>
        <v>9914.7442499999997</v>
      </c>
      <c r="BI229" s="72"/>
      <c r="BJ229" s="72">
        <f t="shared" ref="BJ229" si="1494">(O229/18*BI229)*30%</f>
        <v>0</v>
      </c>
      <c r="BK229" s="72">
        <f t="shared" ref="BK229" si="1495">V229+W229+X229</f>
        <v>6</v>
      </c>
      <c r="BL229" s="69">
        <f t="shared" ref="BL229" si="1496">(AE229+AF229)*35%</f>
        <v>11567.201625</v>
      </c>
      <c r="BM229" s="69"/>
      <c r="BN229" s="69"/>
      <c r="BO229" s="69"/>
      <c r="BP229" s="72">
        <f t="shared" ref="BP229" si="1497">7079/18*BO229</f>
        <v>0</v>
      </c>
      <c r="BQ229" s="69">
        <f t="shared" ref="BQ229" si="1498">AW229+BB229+BF229+BH229+BJ229+BL229+BP229</f>
        <v>21481.945874999998</v>
      </c>
      <c r="BR229" s="69">
        <f t="shared" ref="BR229" si="1499">AE229+AG229+AH229+BF229+BP229</f>
        <v>26664.954750000001</v>
      </c>
      <c r="BS229" s="69">
        <f t="shared" ref="BS229" si="1500">AW229+BB229+BH229+BJ229</f>
        <v>9914.7442499999997</v>
      </c>
      <c r="BT229" s="69">
        <f t="shared" ref="BT229" si="1501">AF229+BL229</f>
        <v>22583.584125000001</v>
      </c>
      <c r="BU229" s="69">
        <f t="shared" ref="BU229" si="1502">SUM(AI229+BQ229)</f>
        <v>59163.283124999994</v>
      </c>
      <c r="BV229" s="73">
        <f t="shared" ref="BV229" si="1503">BU229*12</f>
        <v>709959.39749999996</v>
      </c>
      <c r="BW229" s="54"/>
      <c r="BX229" s="108"/>
    </row>
    <row r="230" spans="1:76" s="55" customFormat="1" ht="14.25" customHeight="1" x14ac:dyDescent="0.3">
      <c r="A230" s="66"/>
      <c r="B230" s="156" t="s">
        <v>135</v>
      </c>
      <c r="C230" s="104"/>
      <c r="D230" s="67"/>
      <c r="E230" s="82"/>
      <c r="F230" s="120"/>
      <c r="G230" s="121"/>
      <c r="H230" s="121"/>
      <c r="I230" s="120"/>
      <c r="J230" s="67"/>
      <c r="K230" s="46"/>
      <c r="L230" s="105"/>
      <c r="M230" s="150"/>
      <c r="N230" s="68"/>
      <c r="O230" s="100">
        <f t="shared" ref="O230:S230" si="1504">SUM(O231:O282)</f>
        <v>4569436.1879999982</v>
      </c>
      <c r="P230" s="100">
        <f t="shared" si="1504"/>
        <v>0</v>
      </c>
      <c r="Q230" s="100">
        <f t="shared" si="1504"/>
        <v>0</v>
      </c>
      <c r="R230" s="100">
        <f t="shared" si="1504"/>
        <v>0</v>
      </c>
      <c r="S230" s="100">
        <f t="shared" si="1504"/>
        <v>32</v>
      </c>
      <c r="T230" s="100">
        <f>SUM(T231:T282)</f>
        <v>50</v>
      </c>
      <c r="U230" s="100">
        <f t="shared" ref="U230:BV230" si="1505">SUM(U231:U282)</f>
        <v>5</v>
      </c>
      <c r="V230" s="100">
        <f t="shared" si="1505"/>
        <v>32</v>
      </c>
      <c r="W230" s="100">
        <f t="shared" si="1505"/>
        <v>50</v>
      </c>
      <c r="X230" s="100">
        <f t="shared" si="1505"/>
        <v>5</v>
      </c>
      <c r="Y230" s="100">
        <f t="shared" si="1505"/>
        <v>0</v>
      </c>
      <c r="Z230" s="100">
        <f t="shared" si="1505"/>
        <v>0</v>
      </c>
      <c r="AA230" s="100">
        <f t="shared" si="1505"/>
        <v>0</v>
      </c>
      <c r="AB230" s="100">
        <f t="shared" si="1505"/>
        <v>177487.63724999994</v>
      </c>
      <c r="AC230" s="100">
        <f t="shared" si="1505"/>
        <v>269268.70349999995</v>
      </c>
      <c r="AD230" s="100">
        <f t="shared" si="1505"/>
        <v>26080.953750000001</v>
      </c>
      <c r="AE230" s="100">
        <f t="shared" si="1505"/>
        <v>472837.29450000019</v>
      </c>
      <c r="AF230" s="72">
        <f t="shared" si="1175"/>
        <v>236418.6472500001</v>
      </c>
      <c r="AG230" s="100">
        <f t="shared" si="1505"/>
        <v>62462.55695625001</v>
      </c>
      <c r="AH230" s="100">
        <f t="shared" si="1505"/>
        <v>19245.487499999988</v>
      </c>
      <c r="AI230" s="100">
        <f t="shared" si="1505"/>
        <v>790963.98620625015</v>
      </c>
      <c r="AJ230" s="100">
        <f t="shared" si="1505"/>
        <v>0</v>
      </c>
      <c r="AK230" s="100">
        <f t="shared" si="1505"/>
        <v>0</v>
      </c>
      <c r="AL230" s="100">
        <f t="shared" si="1505"/>
        <v>0</v>
      </c>
      <c r="AM230" s="100">
        <f t="shared" si="1505"/>
        <v>0</v>
      </c>
      <c r="AN230" s="100">
        <f t="shared" si="1505"/>
        <v>0</v>
      </c>
      <c r="AO230" s="100">
        <f t="shared" si="1505"/>
        <v>0</v>
      </c>
      <c r="AP230" s="100">
        <f t="shared" si="1505"/>
        <v>0</v>
      </c>
      <c r="AQ230" s="100">
        <f t="shared" si="1505"/>
        <v>0</v>
      </c>
      <c r="AR230" s="100">
        <f t="shared" si="1505"/>
        <v>0</v>
      </c>
      <c r="AS230" s="100">
        <f t="shared" si="1505"/>
        <v>0</v>
      </c>
      <c r="AT230" s="100">
        <f t="shared" si="1505"/>
        <v>0</v>
      </c>
      <c r="AU230" s="100">
        <f t="shared" si="1505"/>
        <v>0</v>
      </c>
      <c r="AV230" s="100">
        <f t="shared" si="1505"/>
        <v>0</v>
      </c>
      <c r="AW230" s="100">
        <f t="shared" si="1505"/>
        <v>0</v>
      </c>
      <c r="AX230" s="100">
        <f t="shared" si="1505"/>
        <v>0</v>
      </c>
      <c r="AY230" s="100">
        <f t="shared" si="1505"/>
        <v>0</v>
      </c>
      <c r="AZ230" s="100">
        <f t="shared" si="1505"/>
        <v>0</v>
      </c>
      <c r="BA230" s="100">
        <f t="shared" si="1505"/>
        <v>0</v>
      </c>
      <c r="BB230" s="100">
        <f t="shared" si="1505"/>
        <v>0</v>
      </c>
      <c r="BC230" s="100">
        <f t="shared" si="1505"/>
        <v>0</v>
      </c>
      <c r="BD230" s="100">
        <f t="shared" si="1505"/>
        <v>0</v>
      </c>
      <c r="BE230" s="100">
        <f t="shared" si="1505"/>
        <v>0</v>
      </c>
      <c r="BF230" s="100">
        <f t="shared" si="1505"/>
        <v>0</v>
      </c>
      <c r="BG230" s="100">
        <f t="shared" si="1505"/>
        <v>85</v>
      </c>
      <c r="BH230" s="100">
        <f t="shared" si="1505"/>
        <v>209451.95864999996</v>
      </c>
      <c r="BI230" s="100">
        <f t="shared" si="1505"/>
        <v>0</v>
      </c>
      <c r="BJ230" s="100">
        <f t="shared" si="1505"/>
        <v>0</v>
      </c>
      <c r="BK230" s="100">
        <f t="shared" si="1505"/>
        <v>88</v>
      </c>
      <c r="BL230" s="100">
        <f t="shared" si="1505"/>
        <v>187395.96633750002</v>
      </c>
      <c r="BM230" s="100">
        <f t="shared" si="1505"/>
        <v>0</v>
      </c>
      <c r="BN230" s="100"/>
      <c r="BO230" s="100">
        <f t="shared" si="1505"/>
        <v>0</v>
      </c>
      <c r="BP230" s="100">
        <f t="shared" si="1505"/>
        <v>0</v>
      </c>
      <c r="BQ230" s="100">
        <f t="shared" si="1505"/>
        <v>396847.92498749983</v>
      </c>
      <c r="BR230" s="100">
        <f t="shared" si="1505"/>
        <v>554545.33895624999</v>
      </c>
      <c r="BS230" s="100">
        <f t="shared" si="1505"/>
        <v>209451.95864999996</v>
      </c>
      <c r="BT230" s="100">
        <f t="shared" si="1505"/>
        <v>423814.61358749995</v>
      </c>
      <c r="BU230" s="100">
        <f t="shared" si="1505"/>
        <v>1187811.9111937499</v>
      </c>
      <c r="BV230" s="100">
        <f t="shared" si="1505"/>
        <v>14253742.934325006</v>
      </c>
      <c r="BW230" s="54"/>
    </row>
    <row r="231" spans="1:76" s="55" customFormat="1" ht="14.25" customHeight="1" x14ac:dyDescent="0.3">
      <c r="A231" s="101">
        <v>1</v>
      </c>
      <c r="B231" s="81" t="s">
        <v>370</v>
      </c>
      <c r="C231" s="81" t="s">
        <v>379</v>
      </c>
      <c r="D231" s="46" t="s">
        <v>108</v>
      </c>
      <c r="E231" s="82" t="s">
        <v>371</v>
      </c>
      <c r="F231" s="75"/>
      <c r="G231" s="134"/>
      <c r="H231" s="103"/>
      <c r="I231" s="75"/>
      <c r="J231" s="46" t="s">
        <v>65</v>
      </c>
      <c r="K231" s="46" t="s">
        <v>64</v>
      </c>
      <c r="L231" s="77">
        <v>0</v>
      </c>
      <c r="M231" s="46">
        <v>4.67</v>
      </c>
      <c r="N231" s="68">
        <v>17697</v>
      </c>
      <c r="O231" s="69">
        <f t="shared" si="1206"/>
        <v>82644.990000000005</v>
      </c>
      <c r="P231" s="46"/>
      <c r="Q231" s="46"/>
      <c r="R231" s="46"/>
      <c r="S231" s="46"/>
      <c r="T231" s="46">
        <v>1</v>
      </c>
      <c r="U231" s="46"/>
      <c r="V231" s="67">
        <f t="shared" ref="V231" si="1506">SUM(P231+S231)</f>
        <v>0</v>
      </c>
      <c r="W231" s="67">
        <f t="shared" ref="W231" si="1507">SUM(Q231+T231)</f>
        <v>1</v>
      </c>
      <c r="X231" s="67">
        <f t="shared" ref="X231" si="1508">SUM(R231+U231)</f>
        <v>0</v>
      </c>
      <c r="Y231" s="69">
        <f t="shared" ref="Y231:Y262" si="1509">SUM(O231/16*P231)</f>
        <v>0</v>
      </c>
      <c r="Z231" s="69">
        <f t="shared" ref="Z231:Z262" si="1510">SUM(O231/16*Q231)</f>
        <v>0</v>
      </c>
      <c r="AA231" s="69">
        <f t="shared" ref="AA231:AA262" si="1511">SUM(O231/16*R231)</f>
        <v>0</v>
      </c>
      <c r="AB231" s="69">
        <f t="shared" ref="AB231:AB262" si="1512">SUM(O231/16*S231)</f>
        <v>0</v>
      </c>
      <c r="AC231" s="69">
        <f t="shared" ref="AC231:AC262" si="1513">SUM(O231/16*T231)</f>
        <v>5165.3118750000003</v>
      </c>
      <c r="AD231" s="69">
        <f t="shared" ref="AD231:AD262" si="1514">SUM(O231/16*U231)</f>
        <v>0</v>
      </c>
      <c r="AE231" s="69">
        <f t="shared" ref="AE231" si="1515">SUM(Y231:AD231)</f>
        <v>5165.3118750000003</v>
      </c>
      <c r="AF231" s="72">
        <f t="shared" si="1175"/>
        <v>2582.6559375000002</v>
      </c>
      <c r="AG231" s="69">
        <f t="shared" ref="AG231" si="1516">(AE231+AF231)*10%</f>
        <v>774.79678125000009</v>
      </c>
      <c r="AH231" s="69">
        <f t="shared" si="1233"/>
        <v>221.21250000000001</v>
      </c>
      <c r="AI231" s="69">
        <f t="shared" ref="AI231" si="1517">AH231+AG231+AF231+AE231</f>
        <v>8743.9770937499998</v>
      </c>
      <c r="AJ231" s="78"/>
      <c r="AK231" s="71">
        <f t="shared" ref="AK231:AK250" si="1518">N231/16*AJ231*40%</f>
        <v>0</v>
      </c>
      <c r="AL231" s="78"/>
      <c r="AM231" s="71">
        <f>N231/16*AL231*50%</f>
        <v>0</v>
      </c>
      <c r="AN231" s="71">
        <f t="shared" ref="AN231" si="1519">AJ231+AL231</f>
        <v>0</v>
      </c>
      <c r="AO231" s="71">
        <f t="shared" ref="AO231" si="1520">AK231+AM231</f>
        <v>0</v>
      </c>
      <c r="AP231" s="78"/>
      <c r="AQ231" s="71">
        <f>N231/16*AP231*50%</f>
        <v>0</v>
      </c>
      <c r="AR231" s="78"/>
      <c r="AS231" s="71">
        <f>N231/16*AR231*40%</f>
        <v>0</v>
      </c>
      <c r="AT231" s="70">
        <f t="shared" ref="AT231" si="1521">AP231+AR231</f>
        <v>0</v>
      </c>
      <c r="AU231" s="71">
        <f t="shared" ref="AU231" si="1522">AQ231+AS231</f>
        <v>0</v>
      </c>
      <c r="AV231" s="70">
        <f t="shared" ref="AV231" si="1523">AN231+AT231</f>
        <v>0</v>
      </c>
      <c r="AW231" s="71">
        <f t="shared" ref="AW231" si="1524">AO231+AU231</f>
        <v>0</v>
      </c>
      <c r="AX231" s="79"/>
      <c r="AY231" s="80"/>
      <c r="AZ231" s="80"/>
      <c r="BA231" s="80"/>
      <c r="BB231" s="71">
        <f t="shared" ref="BB231:BB280" si="1525">SUM(N231*AY231)*50%+(N231*AZ231)*60%+(N231*BA231)*60%</f>
        <v>0</v>
      </c>
      <c r="BC231" s="46"/>
      <c r="BD231" s="46"/>
      <c r="BE231" s="46"/>
      <c r="BF231" s="69">
        <f t="shared" ref="BF231:BF262" si="1526">SUM(N231*BC231*20%)+(N231*BD231)*30%</f>
        <v>0</v>
      </c>
      <c r="BG231" s="69">
        <f t="shared" ref="BG231" si="1527">V231+W231+X231</f>
        <v>1</v>
      </c>
      <c r="BH231" s="69">
        <f t="shared" ref="BH231" si="1528">(AE231+AF231)*30%</f>
        <v>2324.3903437500003</v>
      </c>
      <c r="BI231" s="72"/>
      <c r="BJ231" s="72">
        <f>(O231/18*BI231)*30%</f>
        <v>0</v>
      </c>
      <c r="BK231" s="69"/>
      <c r="BL231" s="69"/>
      <c r="BM231" s="69"/>
      <c r="BN231" s="69"/>
      <c r="BO231" s="69"/>
      <c r="BP231" s="72">
        <f t="shared" ref="BP231" si="1529">7079/18*BO231</f>
        <v>0</v>
      </c>
      <c r="BQ231" s="69">
        <f t="shared" ref="BQ231" si="1530">AW231+BB231+BF231+BH231+BJ231+BL231+BP231</f>
        <v>2324.3903437500003</v>
      </c>
      <c r="BR231" s="69">
        <f t="shared" ref="BR231" si="1531">AE231+AG231+AH231+BF231+BP231</f>
        <v>6161.3211562500001</v>
      </c>
      <c r="BS231" s="69">
        <f t="shared" ref="BS231" si="1532">AW231+BB231+BH231+BJ231</f>
        <v>2324.3903437500003</v>
      </c>
      <c r="BT231" s="69">
        <f t="shared" ref="BT231" si="1533">AF231+BL231</f>
        <v>2582.6559375000002</v>
      </c>
      <c r="BU231" s="69">
        <f t="shared" ref="BU231" si="1534">SUM(AI231+BQ231)</f>
        <v>11068.367437500001</v>
      </c>
      <c r="BV231" s="73">
        <f t="shared" ref="BV231" si="1535">BU231*12</f>
        <v>132820.40925000003</v>
      </c>
      <c r="BW231" s="54"/>
    </row>
    <row r="232" spans="1:76" s="74" customFormat="1" ht="14.25" customHeight="1" x14ac:dyDescent="0.3">
      <c r="A232" s="101">
        <v>2</v>
      </c>
      <c r="B232" s="104" t="s">
        <v>148</v>
      </c>
      <c r="C232" s="104" t="s">
        <v>380</v>
      </c>
      <c r="D232" s="67" t="s">
        <v>61</v>
      </c>
      <c r="E232" s="119" t="s">
        <v>150</v>
      </c>
      <c r="F232" s="120">
        <v>70</v>
      </c>
      <c r="G232" s="121">
        <v>42905</v>
      </c>
      <c r="H232" s="121">
        <v>44731</v>
      </c>
      <c r="I232" s="120" t="s">
        <v>167</v>
      </c>
      <c r="J232" s="67" t="s">
        <v>58</v>
      </c>
      <c r="K232" s="67" t="s">
        <v>64</v>
      </c>
      <c r="L232" s="105">
        <v>28.11</v>
      </c>
      <c r="M232" s="67">
        <v>5.41</v>
      </c>
      <c r="N232" s="68">
        <v>17697</v>
      </c>
      <c r="O232" s="69">
        <f t="shared" si="1206"/>
        <v>95740.77</v>
      </c>
      <c r="P232" s="67"/>
      <c r="Q232" s="67"/>
      <c r="R232" s="67"/>
      <c r="S232" s="67"/>
      <c r="T232" s="67">
        <v>1</v>
      </c>
      <c r="U232" s="67"/>
      <c r="V232" s="67">
        <f t="shared" ref="V232" si="1536">SUM(P232+S232)</f>
        <v>0</v>
      </c>
      <c r="W232" s="67">
        <f t="shared" ref="W232" si="1537">SUM(Q232+T232)</f>
        <v>1</v>
      </c>
      <c r="X232" s="67">
        <f t="shared" ref="X232" si="1538">SUM(R232+U232)</f>
        <v>0</v>
      </c>
      <c r="Y232" s="69">
        <f t="shared" si="1509"/>
        <v>0</v>
      </c>
      <c r="Z232" s="69">
        <f t="shared" si="1510"/>
        <v>0</v>
      </c>
      <c r="AA232" s="69">
        <f t="shared" si="1511"/>
        <v>0</v>
      </c>
      <c r="AB232" s="69">
        <f t="shared" si="1512"/>
        <v>0</v>
      </c>
      <c r="AC232" s="69">
        <f t="shared" si="1513"/>
        <v>5983.7981250000003</v>
      </c>
      <c r="AD232" s="69">
        <f t="shared" si="1514"/>
        <v>0</v>
      </c>
      <c r="AE232" s="69">
        <f>SUM(Y232:AD232)</f>
        <v>5983.7981250000003</v>
      </c>
      <c r="AF232" s="72">
        <f t="shared" si="1175"/>
        <v>2991.8990625000001</v>
      </c>
      <c r="AG232" s="69">
        <f>(AE232+AF232)*10%</f>
        <v>897.56971874999999</v>
      </c>
      <c r="AH232" s="69">
        <f t="shared" si="1233"/>
        <v>221.21250000000001</v>
      </c>
      <c r="AI232" s="69">
        <f>AH232+AG232+AF232+AE232</f>
        <v>10094.47940625</v>
      </c>
      <c r="AJ232" s="70"/>
      <c r="AK232" s="71">
        <f t="shared" si="1518"/>
        <v>0</v>
      </c>
      <c r="AL232" s="70"/>
      <c r="AM232" s="71">
        <f>N232/18*AL232*50%</f>
        <v>0</v>
      </c>
      <c r="AN232" s="71">
        <f>AJ232+AL232</f>
        <v>0</v>
      </c>
      <c r="AO232" s="71">
        <f>AK232+AM232</f>
        <v>0</v>
      </c>
      <c r="AP232" s="70"/>
      <c r="AQ232" s="71">
        <f>N232/18*AP232*50%</f>
        <v>0</v>
      </c>
      <c r="AR232" s="70"/>
      <c r="AS232" s="71">
        <f>N232/18*AR232*40%</f>
        <v>0</v>
      </c>
      <c r="AT232" s="70">
        <f t="shared" ref="AT232:AU234" si="1539">AP232+AR232</f>
        <v>0</v>
      </c>
      <c r="AU232" s="71">
        <f t="shared" si="1539"/>
        <v>0</v>
      </c>
      <c r="AV232" s="70">
        <f t="shared" ref="AV232:AW234" si="1540">AN232+AT232</f>
        <v>0</v>
      </c>
      <c r="AW232" s="71">
        <f t="shared" si="1540"/>
        <v>0</v>
      </c>
      <c r="AX232" s="71"/>
      <c r="AY232" s="174"/>
      <c r="AZ232" s="174"/>
      <c r="BA232" s="174"/>
      <c r="BB232" s="71">
        <f t="shared" si="1525"/>
        <v>0</v>
      </c>
      <c r="BC232" s="175"/>
      <c r="BD232" s="67"/>
      <c r="BE232" s="67"/>
      <c r="BF232" s="69">
        <f t="shared" si="1526"/>
        <v>0</v>
      </c>
      <c r="BG232" s="69">
        <f>V232+W232+X232</f>
        <v>1</v>
      </c>
      <c r="BH232" s="69">
        <f>(O232/18*BG232)*1.5*30%</f>
        <v>2393.5192500000003</v>
      </c>
      <c r="BI232" s="69"/>
      <c r="BJ232" s="72">
        <f t="shared" ref="BJ232:BJ256" si="1541">(O232/18*BI232)*30%</f>
        <v>0</v>
      </c>
      <c r="BK232" s="69"/>
      <c r="BL232" s="69"/>
      <c r="BM232" s="69"/>
      <c r="BN232" s="69"/>
      <c r="BO232" s="69"/>
      <c r="BP232" s="72">
        <f>7079/18*BO232</f>
        <v>0</v>
      </c>
      <c r="BQ232" s="69">
        <f>AW232+BB232+BF232+BH232+BJ232+BL232+BP232</f>
        <v>2393.5192500000003</v>
      </c>
      <c r="BR232" s="69">
        <f>AE232+AG232+AH232+BF232+BP232</f>
        <v>7102.5803437499999</v>
      </c>
      <c r="BS232" s="69">
        <f>AW232+BB232+BH232+BJ232</f>
        <v>2393.5192500000003</v>
      </c>
      <c r="BT232" s="69">
        <f>AF232+BL232</f>
        <v>2991.8990625000001</v>
      </c>
      <c r="BU232" s="69">
        <f>SUM(AI232+BQ232)</f>
        <v>12487.998656250002</v>
      </c>
      <c r="BV232" s="73">
        <f>BU232*12</f>
        <v>149855.98387500003</v>
      </c>
      <c r="BW232" s="54"/>
    </row>
    <row r="233" spans="1:76" s="74" customFormat="1" ht="14.25" customHeight="1" x14ac:dyDescent="0.3">
      <c r="A233" s="101">
        <v>3</v>
      </c>
      <c r="B233" s="104" t="s">
        <v>148</v>
      </c>
      <c r="C233" s="104" t="s">
        <v>307</v>
      </c>
      <c r="D233" s="67" t="s">
        <v>61</v>
      </c>
      <c r="E233" s="119" t="s">
        <v>150</v>
      </c>
      <c r="F233" s="120">
        <v>70</v>
      </c>
      <c r="G233" s="121">
        <v>42905</v>
      </c>
      <c r="H233" s="121">
        <v>44731</v>
      </c>
      <c r="I233" s="120" t="s">
        <v>167</v>
      </c>
      <c r="J233" s="67" t="s">
        <v>58</v>
      </c>
      <c r="K233" s="67" t="s">
        <v>64</v>
      </c>
      <c r="L233" s="105">
        <v>28.11</v>
      </c>
      <c r="M233" s="67">
        <v>5.41</v>
      </c>
      <c r="N233" s="68">
        <v>17697</v>
      </c>
      <c r="O233" s="69">
        <f t="shared" si="1206"/>
        <v>95740.77</v>
      </c>
      <c r="P233" s="67"/>
      <c r="Q233" s="67"/>
      <c r="R233" s="67"/>
      <c r="S233" s="67"/>
      <c r="T233" s="67">
        <v>1</v>
      </c>
      <c r="U233" s="67"/>
      <c r="V233" s="67">
        <f t="shared" ref="V233:V235" si="1542">SUM(P233+S233)</f>
        <v>0</v>
      </c>
      <c r="W233" s="67">
        <f t="shared" ref="W233:W235" si="1543">SUM(Q233+T233)</f>
        <v>1</v>
      </c>
      <c r="X233" s="67">
        <f t="shared" ref="X233:X236" si="1544">SUM(R233+U233)</f>
        <v>0</v>
      </c>
      <c r="Y233" s="69">
        <f t="shared" si="1509"/>
        <v>0</v>
      </c>
      <c r="Z233" s="69">
        <f t="shared" si="1510"/>
        <v>0</v>
      </c>
      <c r="AA233" s="69">
        <f t="shared" si="1511"/>
        <v>0</v>
      </c>
      <c r="AB233" s="69">
        <f t="shared" si="1512"/>
        <v>0</v>
      </c>
      <c r="AC233" s="69">
        <f t="shared" si="1513"/>
        <v>5983.7981250000003</v>
      </c>
      <c r="AD233" s="69">
        <f t="shared" si="1514"/>
        <v>0</v>
      </c>
      <c r="AE233" s="69">
        <f>SUM(Y233:AD233)</f>
        <v>5983.7981250000003</v>
      </c>
      <c r="AF233" s="72">
        <f t="shared" si="1175"/>
        <v>2991.8990625000001</v>
      </c>
      <c r="AG233" s="69">
        <f>(AE233+AF233)*10%</f>
        <v>897.56971874999999</v>
      </c>
      <c r="AH233" s="69">
        <f t="shared" si="1233"/>
        <v>221.21250000000001</v>
      </c>
      <c r="AI233" s="69">
        <f>AH233+AG233+AF233+AE233</f>
        <v>10094.47940625</v>
      </c>
      <c r="AJ233" s="70"/>
      <c r="AK233" s="71">
        <f t="shared" si="1518"/>
        <v>0</v>
      </c>
      <c r="AL233" s="70"/>
      <c r="AM233" s="71">
        <f>N233/18*AL233*50%</f>
        <v>0</v>
      </c>
      <c r="AN233" s="71">
        <f>AJ233+AL233</f>
        <v>0</v>
      </c>
      <c r="AO233" s="71">
        <f>AK233+AM233</f>
        <v>0</v>
      </c>
      <c r="AP233" s="70"/>
      <c r="AQ233" s="71">
        <f>N233/18*AP233*50%</f>
        <v>0</v>
      </c>
      <c r="AR233" s="70"/>
      <c r="AS233" s="71">
        <f>N233/18*AR233*40%</f>
        <v>0</v>
      </c>
      <c r="AT233" s="70">
        <f t="shared" si="1539"/>
        <v>0</v>
      </c>
      <c r="AU233" s="71">
        <f t="shared" si="1539"/>
        <v>0</v>
      </c>
      <c r="AV233" s="70">
        <f t="shared" si="1540"/>
        <v>0</v>
      </c>
      <c r="AW233" s="71">
        <f t="shared" si="1540"/>
        <v>0</v>
      </c>
      <c r="AX233" s="71"/>
      <c r="AY233" s="174"/>
      <c r="AZ233" s="174"/>
      <c r="BA233" s="174"/>
      <c r="BB233" s="71">
        <f t="shared" si="1525"/>
        <v>0</v>
      </c>
      <c r="BC233" s="175"/>
      <c r="BD233" s="67"/>
      <c r="BE233" s="67"/>
      <c r="BF233" s="69">
        <f t="shared" si="1526"/>
        <v>0</v>
      </c>
      <c r="BG233" s="69">
        <f>V233+W233+X233</f>
        <v>1</v>
      </c>
      <c r="BH233" s="69">
        <f>(O233/18*BG233)*1.5*30%</f>
        <v>2393.5192500000003</v>
      </c>
      <c r="BI233" s="69"/>
      <c r="BJ233" s="72">
        <f t="shared" si="1541"/>
        <v>0</v>
      </c>
      <c r="BK233" s="69"/>
      <c r="BL233" s="69"/>
      <c r="BM233" s="69"/>
      <c r="BN233" s="69"/>
      <c r="BO233" s="69"/>
      <c r="BP233" s="72">
        <f>7079/18*BO233</f>
        <v>0</v>
      </c>
      <c r="BQ233" s="69">
        <f>AW233+BB233+BF233+BH233+BJ233+BL233+BP233</f>
        <v>2393.5192500000003</v>
      </c>
      <c r="BR233" s="69">
        <f>AE233+AG233+AH233+BF233+BP233</f>
        <v>7102.5803437499999</v>
      </c>
      <c r="BS233" s="69">
        <f>AW233+BB233+BH233+BJ233</f>
        <v>2393.5192500000003</v>
      </c>
      <c r="BT233" s="69">
        <f>AF233+BL233</f>
        <v>2991.8990625000001</v>
      </c>
      <c r="BU233" s="69">
        <f>SUM(AI233+BQ233)</f>
        <v>12487.998656250002</v>
      </c>
      <c r="BV233" s="73">
        <f>BU233*12</f>
        <v>149855.98387500003</v>
      </c>
      <c r="BW233" s="54"/>
    </row>
    <row r="234" spans="1:76" s="55" customFormat="1" ht="14.25" customHeight="1" x14ac:dyDescent="0.3">
      <c r="A234" s="101">
        <v>4</v>
      </c>
      <c r="B234" s="81" t="s">
        <v>366</v>
      </c>
      <c r="C234" s="81" t="s">
        <v>320</v>
      </c>
      <c r="D234" s="46" t="s">
        <v>61</v>
      </c>
      <c r="E234" s="102" t="s">
        <v>367</v>
      </c>
      <c r="F234" s="81"/>
      <c r="G234" s="148"/>
      <c r="H234" s="148"/>
      <c r="I234" s="81"/>
      <c r="J234" s="46" t="s">
        <v>65</v>
      </c>
      <c r="K234" s="46" t="s">
        <v>62</v>
      </c>
      <c r="L234" s="77">
        <v>0</v>
      </c>
      <c r="M234" s="46">
        <v>4.0999999999999996</v>
      </c>
      <c r="N234" s="68">
        <v>17697</v>
      </c>
      <c r="O234" s="69">
        <f t="shared" si="1206"/>
        <v>72557.7</v>
      </c>
      <c r="P234" s="46"/>
      <c r="Q234" s="46"/>
      <c r="R234" s="46"/>
      <c r="S234" s="46"/>
      <c r="T234" s="46">
        <v>2</v>
      </c>
      <c r="U234" s="46"/>
      <c r="V234" s="67">
        <f t="shared" ref="V234" si="1545">SUM(P234+S234)</f>
        <v>0</v>
      </c>
      <c r="W234" s="67">
        <f t="shared" ref="W234" si="1546">SUM(Q234+T234)</f>
        <v>2</v>
      </c>
      <c r="X234" s="67">
        <f t="shared" ref="X234" si="1547">SUM(R234+U234)</f>
        <v>0</v>
      </c>
      <c r="Y234" s="69">
        <f t="shared" si="1509"/>
        <v>0</v>
      </c>
      <c r="Z234" s="69">
        <f t="shared" si="1510"/>
        <v>0</v>
      </c>
      <c r="AA234" s="69">
        <f t="shared" si="1511"/>
        <v>0</v>
      </c>
      <c r="AB234" s="69">
        <f t="shared" si="1512"/>
        <v>0</v>
      </c>
      <c r="AC234" s="69">
        <f t="shared" si="1513"/>
        <v>9069.7124999999996</v>
      </c>
      <c r="AD234" s="69">
        <f t="shared" si="1514"/>
        <v>0</v>
      </c>
      <c r="AE234" s="69">
        <f>SUM(Y234:AD234)</f>
        <v>9069.7124999999996</v>
      </c>
      <c r="AF234" s="72">
        <f t="shared" si="1175"/>
        <v>4534.8562499999998</v>
      </c>
      <c r="AG234" s="69">
        <f t="shared" ref="AG234" si="1548">(AE234+AF234)*10%</f>
        <v>1360.4568749999999</v>
      </c>
      <c r="AH234" s="69">
        <f t="shared" si="1233"/>
        <v>442.42500000000001</v>
      </c>
      <c r="AI234" s="69">
        <f>AH234+AG234+AF234+AE234</f>
        <v>15407.450624999999</v>
      </c>
      <c r="AJ234" s="78"/>
      <c r="AK234" s="71">
        <f t="shared" si="1518"/>
        <v>0</v>
      </c>
      <c r="AL234" s="78"/>
      <c r="AM234" s="71">
        <f>N234/18*AL234*50%</f>
        <v>0</v>
      </c>
      <c r="AN234" s="71"/>
      <c r="AO234" s="71">
        <f>AK234+AM234</f>
        <v>0</v>
      </c>
      <c r="AP234" s="78"/>
      <c r="AQ234" s="71">
        <f>N234/18*AP234*50%</f>
        <v>0</v>
      </c>
      <c r="AR234" s="78"/>
      <c r="AS234" s="71">
        <f>N234/18*AR234*40%</f>
        <v>0</v>
      </c>
      <c r="AT234" s="70">
        <f t="shared" si="1539"/>
        <v>0</v>
      </c>
      <c r="AU234" s="71">
        <f t="shared" si="1539"/>
        <v>0</v>
      </c>
      <c r="AV234" s="70">
        <f t="shared" si="1540"/>
        <v>0</v>
      </c>
      <c r="AW234" s="71">
        <f t="shared" si="1540"/>
        <v>0</v>
      </c>
      <c r="AX234" s="79"/>
      <c r="AY234" s="80"/>
      <c r="AZ234" s="80"/>
      <c r="BA234" s="80"/>
      <c r="BB234" s="71">
        <f t="shared" si="1525"/>
        <v>0</v>
      </c>
      <c r="BC234" s="46"/>
      <c r="BD234" s="46"/>
      <c r="BE234" s="46"/>
      <c r="BF234" s="69">
        <f t="shared" si="1526"/>
        <v>0</v>
      </c>
      <c r="BG234" s="69">
        <f>V234+W234+X234</f>
        <v>2</v>
      </c>
      <c r="BH234" s="69">
        <f>(O234/18*BG234)*1.5*30%</f>
        <v>3627.8849999999998</v>
      </c>
      <c r="BI234" s="72"/>
      <c r="BJ234" s="72">
        <f t="shared" si="1541"/>
        <v>0</v>
      </c>
      <c r="BK234" s="69"/>
      <c r="BL234" s="69"/>
      <c r="BM234" s="69"/>
      <c r="BN234" s="69"/>
      <c r="BO234" s="72"/>
      <c r="BP234" s="72">
        <f>7079/18*BO234</f>
        <v>0</v>
      </c>
      <c r="BQ234" s="69">
        <f>AW234+BB234+BF234+BH234+BJ234+BL234+BP234</f>
        <v>3627.8849999999998</v>
      </c>
      <c r="BR234" s="69">
        <f>AE234+AG234+AH234+BF234+BP234</f>
        <v>10872.594374999999</v>
      </c>
      <c r="BS234" s="69">
        <f>AW234+BB234+BH234+BJ234</f>
        <v>3627.8849999999998</v>
      </c>
      <c r="BT234" s="69">
        <f>AF234+BL234</f>
        <v>4534.8562499999998</v>
      </c>
      <c r="BU234" s="69">
        <f>SUM(AI234+BQ234)</f>
        <v>19035.335625</v>
      </c>
      <c r="BV234" s="73">
        <f>BU234*12</f>
        <v>228424.0275</v>
      </c>
      <c r="BW234" s="54"/>
    </row>
    <row r="235" spans="1:76" s="139" customFormat="1" ht="14.25" customHeight="1" x14ac:dyDescent="0.3">
      <c r="A235" s="101">
        <v>5</v>
      </c>
      <c r="B235" s="81" t="s">
        <v>207</v>
      </c>
      <c r="C235" s="141" t="s">
        <v>415</v>
      </c>
      <c r="D235" s="142" t="s">
        <v>61</v>
      </c>
      <c r="E235" s="82" t="s">
        <v>199</v>
      </c>
      <c r="F235" s="157"/>
      <c r="G235" s="103"/>
      <c r="H235" s="153"/>
      <c r="I235" s="135"/>
      <c r="J235" s="46" t="s">
        <v>65</v>
      </c>
      <c r="K235" s="46" t="s">
        <v>62</v>
      </c>
      <c r="L235" s="77">
        <v>4.04</v>
      </c>
      <c r="M235" s="46">
        <v>4.2300000000000004</v>
      </c>
      <c r="N235" s="102">
        <v>17697</v>
      </c>
      <c r="O235" s="69">
        <f t="shared" si="1206"/>
        <v>74858.310000000012</v>
      </c>
      <c r="P235" s="46"/>
      <c r="Q235" s="46"/>
      <c r="R235" s="46"/>
      <c r="S235" s="46"/>
      <c r="T235" s="46">
        <v>1</v>
      </c>
      <c r="U235" s="46"/>
      <c r="V235" s="46">
        <f t="shared" si="1542"/>
        <v>0</v>
      </c>
      <c r="W235" s="46">
        <f t="shared" si="1543"/>
        <v>1</v>
      </c>
      <c r="X235" s="46">
        <f t="shared" si="1544"/>
        <v>0</v>
      </c>
      <c r="Y235" s="72">
        <f t="shared" si="1509"/>
        <v>0</v>
      </c>
      <c r="Z235" s="72">
        <f t="shared" si="1510"/>
        <v>0</v>
      </c>
      <c r="AA235" s="72">
        <f t="shared" si="1511"/>
        <v>0</v>
      </c>
      <c r="AB235" s="72">
        <f t="shared" si="1512"/>
        <v>0</v>
      </c>
      <c r="AC235" s="72">
        <f t="shared" si="1513"/>
        <v>4678.6443750000008</v>
      </c>
      <c r="AD235" s="72">
        <f t="shared" si="1514"/>
        <v>0</v>
      </c>
      <c r="AE235" s="72">
        <f t="shared" ref="AE235" si="1549">SUM(Y235:AD235)</f>
        <v>4678.6443750000008</v>
      </c>
      <c r="AF235" s="72">
        <f t="shared" si="1175"/>
        <v>2339.3221875000004</v>
      </c>
      <c r="AG235" s="72"/>
      <c r="AH235" s="69">
        <f t="shared" si="1233"/>
        <v>221.21250000000001</v>
      </c>
      <c r="AI235" s="72">
        <f t="shared" ref="AI235:AI236" si="1550">AH235+AG235+AF235+AE235</f>
        <v>7239.1790625000012</v>
      </c>
      <c r="AJ235" s="78"/>
      <c r="AK235" s="136">
        <f t="shared" si="1518"/>
        <v>0</v>
      </c>
      <c r="AL235" s="78"/>
      <c r="AM235" s="136">
        <f t="shared" ref="AM235:AM240" si="1551">N235/16*AL235*50%</f>
        <v>0</v>
      </c>
      <c r="AN235" s="136"/>
      <c r="AO235" s="136">
        <f t="shared" ref="AO235:AO236" si="1552">AK235+AM235</f>
        <v>0</v>
      </c>
      <c r="AP235" s="78"/>
      <c r="AQ235" s="136">
        <f t="shared" ref="AQ235:AQ240" si="1553">N235/16*AP235*50%</f>
        <v>0</v>
      </c>
      <c r="AR235" s="78"/>
      <c r="AS235" s="136">
        <f t="shared" ref="AS235:AS240" si="1554">N235/16*AR235*40%</f>
        <v>0</v>
      </c>
      <c r="AT235" s="137">
        <f t="shared" ref="AT235:AT236" si="1555">AP235+AR235</f>
        <v>0</v>
      </c>
      <c r="AU235" s="136">
        <f t="shared" ref="AU235:AU236" si="1556">AQ235+AS235</f>
        <v>0</v>
      </c>
      <c r="AV235" s="137">
        <f t="shared" ref="AV235" si="1557">AN235+AT235</f>
        <v>0</v>
      </c>
      <c r="AW235" s="136">
        <f t="shared" ref="AW235:AW236" si="1558">AO235+AU235</f>
        <v>0</v>
      </c>
      <c r="AX235" s="79"/>
      <c r="AY235" s="80"/>
      <c r="AZ235" s="80"/>
      <c r="BA235" s="80"/>
      <c r="BB235" s="71">
        <f t="shared" si="1525"/>
        <v>0</v>
      </c>
      <c r="BC235" s="46"/>
      <c r="BD235" s="46"/>
      <c r="BE235" s="46"/>
      <c r="BF235" s="72">
        <f t="shared" si="1526"/>
        <v>0</v>
      </c>
      <c r="BG235" s="72">
        <f t="shared" ref="BG235:BG236" si="1559">V235+W235+X235</f>
        <v>1</v>
      </c>
      <c r="BH235" s="72">
        <f t="shared" ref="BH235:BH236" si="1560">(AE235+AF235)*30%</f>
        <v>2105.3899687500002</v>
      </c>
      <c r="BI235" s="72"/>
      <c r="BJ235" s="72">
        <f t="shared" si="1541"/>
        <v>0</v>
      </c>
      <c r="BK235" s="69"/>
      <c r="BL235" s="69"/>
      <c r="BM235" s="72"/>
      <c r="BN235" s="72"/>
      <c r="BO235" s="72"/>
      <c r="BP235" s="72">
        <f t="shared" ref="BP235" si="1561">7079/16*BO235</f>
        <v>0</v>
      </c>
      <c r="BQ235" s="72">
        <f t="shared" ref="BQ235:BQ236" si="1562">AW235+BB235+BF235+BH235+BJ235+BL235+BP235</f>
        <v>2105.3899687500002</v>
      </c>
      <c r="BR235" s="72">
        <f t="shared" ref="BR235:BR236" si="1563">AE235+AG235+AH235+BF235+BP235</f>
        <v>4899.8568750000004</v>
      </c>
      <c r="BS235" s="72">
        <f t="shared" ref="BS235:BS236" si="1564">AW235+BB235+BH235+BJ235</f>
        <v>2105.3899687500002</v>
      </c>
      <c r="BT235" s="72">
        <f t="shared" ref="BT235:BT236" si="1565">AF235+BL235</f>
        <v>2339.3221875000004</v>
      </c>
      <c r="BU235" s="72">
        <f t="shared" ref="BU235:BU236" si="1566">SUM(AI235+BQ235)</f>
        <v>9344.569031250001</v>
      </c>
      <c r="BV235" s="138">
        <f t="shared" ref="BV235:BV236" si="1567">BU235*12</f>
        <v>112134.82837500001</v>
      </c>
    </row>
    <row r="236" spans="1:76" s="74" customFormat="1" ht="14.25" customHeight="1" x14ac:dyDescent="0.3">
      <c r="A236" s="101">
        <v>6</v>
      </c>
      <c r="B236" s="104" t="s">
        <v>264</v>
      </c>
      <c r="C236" s="104" t="s">
        <v>425</v>
      </c>
      <c r="D236" s="67" t="s">
        <v>61</v>
      </c>
      <c r="E236" s="119" t="s">
        <v>267</v>
      </c>
      <c r="F236" s="75">
        <v>89</v>
      </c>
      <c r="G236" s="76">
        <v>43453</v>
      </c>
      <c r="H236" s="76">
        <v>45279</v>
      </c>
      <c r="I236" s="75" t="s">
        <v>170</v>
      </c>
      <c r="J236" s="67" t="s">
        <v>348</v>
      </c>
      <c r="K236" s="67" t="s">
        <v>72</v>
      </c>
      <c r="L236" s="105">
        <v>17.11</v>
      </c>
      <c r="M236" s="67">
        <v>5.03</v>
      </c>
      <c r="N236" s="68">
        <v>17697</v>
      </c>
      <c r="O236" s="69">
        <f t="shared" si="1206"/>
        <v>89015.91</v>
      </c>
      <c r="P236" s="67"/>
      <c r="Q236" s="67"/>
      <c r="R236" s="67"/>
      <c r="S236" s="67">
        <v>2</v>
      </c>
      <c r="T236" s="67"/>
      <c r="U236" s="67"/>
      <c r="V236" s="67">
        <f t="shared" ref="V236:W238" si="1568">SUM(P236+S236)</f>
        <v>2</v>
      </c>
      <c r="W236" s="67">
        <f t="shared" si="1568"/>
        <v>0</v>
      </c>
      <c r="X236" s="67">
        <f t="shared" si="1544"/>
        <v>0</v>
      </c>
      <c r="Y236" s="69">
        <f t="shared" si="1509"/>
        <v>0</v>
      </c>
      <c r="Z236" s="69">
        <f t="shared" si="1510"/>
        <v>0</v>
      </c>
      <c r="AA236" s="69">
        <f t="shared" si="1511"/>
        <v>0</v>
      </c>
      <c r="AB236" s="69">
        <f t="shared" si="1512"/>
        <v>11126.98875</v>
      </c>
      <c r="AC236" s="69">
        <f t="shared" si="1513"/>
        <v>0</v>
      </c>
      <c r="AD236" s="69">
        <f t="shared" si="1514"/>
        <v>0</v>
      </c>
      <c r="AE236" s="69">
        <f t="shared" ref="AE236" si="1569">SUM(Y236:AD236)</f>
        <v>11126.98875</v>
      </c>
      <c r="AF236" s="72">
        <f t="shared" si="1175"/>
        <v>5563.4943750000002</v>
      </c>
      <c r="AG236" s="69">
        <f t="shared" ref="AG236" si="1570">(AE236+AF236)*10%</f>
        <v>1669.0483125000001</v>
      </c>
      <c r="AH236" s="69">
        <f t="shared" si="1233"/>
        <v>442.42500000000001</v>
      </c>
      <c r="AI236" s="69">
        <f t="shared" si="1550"/>
        <v>18801.956437500001</v>
      </c>
      <c r="AJ236" s="106"/>
      <c r="AK236" s="71">
        <f t="shared" si="1518"/>
        <v>0</v>
      </c>
      <c r="AL236" s="106"/>
      <c r="AM236" s="71">
        <f t="shared" si="1551"/>
        <v>0</v>
      </c>
      <c r="AN236" s="71">
        <v>0</v>
      </c>
      <c r="AO236" s="71">
        <f t="shared" si="1552"/>
        <v>0</v>
      </c>
      <c r="AP236" s="106"/>
      <c r="AQ236" s="71">
        <f t="shared" si="1553"/>
        <v>0</v>
      </c>
      <c r="AR236" s="71"/>
      <c r="AS236" s="71">
        <f t="shared" si="1554"/>
        <v>0</v>
      </c>
      <c r="AT236" s="70">
        <f t="shared" si="1555"/>
        <v>0</v>
      </c>
      <c r="AU236" s="71">
        <f t="shared" si="1556"/>
        <v>0</v>
      </c>
      <c r="AV236" s="137">
        <v>0</v>
      </c>
      <c r="AW236" s="71">
        <f t="shared" si="1558"/>
        <v>0</v>
      </c>
      <c r="AX236" s="107"/>
      <c r="AY236" s="107"/>
      <c r="AZ236" s="107"/>
      <c r="BA236" s="107"/>
      <c r="BB236" s="71">
        <f t="shared" si="1525"/>
        <v>0</v>
      </c>
      <c r="BC236" s="67"/>
      <c r="BD236" s="67"/>
      <c r="BE236" s="67"/>
      <c r="BF236" s="69">
        <f t="shared" si="1526"/>
        <v>0</v>
      </c>
      <c r="BG236" s="69">
        <f t="shared" si="1559"/>
        <v>2</v>
      </c>
      <c r="BH236" s="69">
        <f t="shared" si="1560"/>
        <v>5007.1449374999993</v>
      </c>
      <c r="BI236" s="69"/>
      <c r="BJ236" s="72">
        <f t="shared" si="1541"/>
        <v>0</v>
      </c>
      <c r="BK236" s="69">
        <f t="shared" ref="BK236:BK259" si="1571">V236+W236+X236</f>
        <v>2</v>
      </c>
      <c r="BL236" s="69">
        <f>(AE236+AF236)*35%</f>
        <v>5841.6690937499989</v>
      </c>
      <c r="BM236" s="69"/>
      <c r="BN236" s="69"/>
      <c r="BO236" s="69"/>
      <c r="BP236" s="72">
        <f t="shared" ref="BP236" si="1572">7079/18*BO236</f>
        <v>0</v>
      </c>
      <c r="BQ236" s="69">
        <f t="shared" si="1562"/>
        <v>10848.814031249998</v>
      </c>
      <c r="BR236" s="69">
        <f t="shared" si="1563"/>
        <v>13238.462062499999</v>
      </c>
      <c r="BS236" s="69">
        <f t="shared" si="1564"/>
        <v>5007.1449374999993</v>
      </c>
      <c r="BT236" s="69">
        <f t="shared" si="1565"/>
        <v>11405.163468749999</v>
      </c>
      <c r="BU236" s="69">
        <f t="shared" si="1566"/>
        <v>29650.770468750001</v>
      </c>
      <c r="BV236" s="73">
        <f t="shared" si="1567"/>
        <v>355809.24562499998</v>
      </c>
      <c r="BW236" s="54" t="s">
        <v>231</v>
      </c>
    </row>
    <row r="237" spans="1:76" s="74" customFormat="1" ht="14.25" customHeight="1" x14ac:dyDescent="0.3">
      <c r="A237" s="101">
        <v>7</v>
      </c>
      <c r="B237" s="104" t="s">
        <v>264</v>
      </c>
      <c r="C237" s="104" t="s">
        <v>426</v>
      </c>
      <c r="D237" s="67" t="s">
        <v>61</v>
      </c>
      <c r="E237" s="119" t="s">
        <v>267</v>
      </c>
      <c r="F237" s="75">
        <v>89</v>
      </c>
      <c r="G237" s="76">
        <v>43453</v>
      </c>
      <c r="H237" s="76">
        <v>45279</v>
      </c>
      <c r="I237" s="75" t="s">
        <v>170</v>
      </c>
      <c r="J237" s="67" t="s">
        <v>348</v>
      </c>
      <c r="K237" s="67" t="s">
        <v>72</v>
      </c>
      <c r="L237" s="105">
        <v>17.11</v>
      </c>
      <c r="M237" s="67">
        <v>5.03</v>
      </c>
      <c r="N237" s="68">
        <v>17697</v>
      </c>
      <c r="O237" s="69">
        <f t="shared" si="1206"/>
        <v>89015.91</v>
      </c>
      <c r="P237" s="67"/>
      <c r="Q237" s="67"/>
      <c r="R237" s="67"/>
      <c r="S237" s="67">
        <v>1</v>
      </c>
      <c r="T237" s="67"/>
      <c r="U237" s="67"/>
      <c r="V237" s="67">
        <f t="shared" si="1568"/>
        <v>1</v>
      </c>
      <c r="W237" s="67">
        <f t="shared" si="1568"/>
        <v>0</v>
      </c>
      <c r="X237" s="67">
        <f t="shared" ref="X237:X238" si="1573">SUM(R237+U237)</f>
        <v>0</v>
      </c>
      <c r="Y237" s="69">
        <f t="shared" si="1509"/>
        <v>0</v>
      </c>
      <c r="Z237" s="69">
        <f t="shared" si="1510"/>
        <v>0</v>
      </c>
      <c r="AA237" s="69">
        <f t="shared" si="1511"/>
        <v>0</v>
      </c>
      <c r="AB237" s="69">
        <f t="shared" si="1512"/>
        <v>5563.4943750000002</v>
      </c>
      <c r="AC237" s="69">
        <f t="shared" si="1513"/>
        <v>0</v>
      </c>
      <c r="AD237" s="69">
        <f t="shared" si="1514"/>
        <v>0</v>
      </c>
      <c r="AE237" s="69">
        <f t="shared" ref="AE237:AE238" si="1574">SUM(Y237:AD237)</f>
        <v>5563.4943750000002</v>
      </c>
      <c r="AF237" s="72">
        <f t="shared" si="1175"/>
        <v>2781.7471875000001</v>
      </c>
      <c r="AG237" s="69">
        <f t="shared" ref="AG237:AG238" si="1575">(AE237+AF237)*10%</f>
        <v>834.52415625000003</v>
      </c>
      <c r="AH237" s="69">
        <f t="shared" si="1233"/>
        <v>221.21250000000001</v>
      </c>
      <c r="AI237" s="69">
        <f t="shared" ref="AI237:AI238" si="1576">AH237+AG237+AF237+AE237</f>
        <v>9400.9782187500005</v>
      </c>
      <c r="AJ237" s="106"/>
      <c r="AK237" s="71">
        <f t="shared" si="1518"/>
        <v>0</v>
      </c>
      <c r="AL237" s="106"/>
      <c r="AM237" s="71">
        <f t="shared" si="1551"/>
        <v>0</v>
      </c>
      <c r="AN237" s="71">
        <v>0</v>
      </c>
      <c r="AO237" s="71">
        <f t="shared" ref="AO237:AO238" si="1577">AK237+AM237</f>
        <v>0</v>
      </c>
      <c r="AP237" s="106"/>
      <c r="AQ237" s="71">
        <f t="shared" si="1553"/>
        <v>0</v>
      </c>
      <c r="AR237" s="71"/>
      <c r="AS237" s="71">
        <f t="shared" si="1554"/>
        <v>0</v>
      </c>
      <c r="AT237" s="70">
        <f t="shared" ref="AT237:AT238" si="1578">AP237+AR237</f>
        <v>0</v>
      </c>
      <c r="AU237" s="71">
        <f t="shared" ref="AU237:AU238" si="1579">AQ237+AS237</f>
        <v>0</v>
      </c>
      <c r="AV237" s="137">
        <v>0</v>
      </c>
      <c r="AW237" s="71">
        <f t="shared" ref="AW237:AW238" si="1580">AO237+AU237</f>
        <v>0</v>
      </c>
      <c r="AX237" s="107"/>
      <c r="AY237" s="107"/>
      <c r="AZ237" s="107"/>
      <c r="BA237" s="107"/>
      <c r="BB237" s="71">
        <f t="shared" si="1525"/>
        <v>0</v>
      </c>
      <c r="BC237" s="67"/>
      <c r="BD237" s="67"/>
      <c r="BE237" s="67"/>
      <c r="BF237" s="69">
        <f t="shared" si="1526"/>
        <v>0</v>
      </c>
      <c r="BG237" s="69">
        <f t="shared" ref="BG237:BG238" si="1581">V237+W237+X237</f>
        <v>1</v>
      </c>
      <c r="BH237" s="69">
        <f t="shared" ref="BH237:BH238" si="1582">(AE237+AF237)*30%</f>
        <v>2503.5724687499996</v>
      </c>
      <c r="BI237" s="69"/>
      <c r="BJ237" s="72">
        <f t="shared" si="1541"/>
        <v>0</v>
      </c>
      <c r="BK237" s="69">
        <f t="shared" si="1571"/>
        <v>1</v>
      </c>
      <c r="BL237" s="69">
        <f t="shared" ref="BL237:BL238" si="1583">(AE237+AF237)*35%</f>
        <v>2920.8345468749994</v>
      </c>
      <c r="BM237" s="69"/>
      <c r="BN237" s="69"/>
      <c r="BO237" s="69"/>
      <c r="BP237" s="72">
        <f t="shared" ref="BP237:BP238" si="1584">7079/18*BO237</f>
        <v>0</v>
      </c>
      <c r="BQ237" s="69">
        <f t="shared" ref="BQ237:BQ238" si="1585">AW237+BB237+BF237+BH237+BJ237+BL237+BP237</f>
        <v>5424.4070156249991</v>
      </c>
      <c r="BR237" s="69">
        <f t="shared" ref="BR237:BR238" si="1586">AE237+AG237+AH237+BF237+BP237</f>
        <v>6619.2310312499994</v>
      </c>
      <c r="BS237" s="69">
        <f t="shared" ref="BS237:BS238" si="1587">AW237+BB237+BH237+BJ237</f>
        <v>2503.5724687499996</v>
      </c>
      <c r="BT237" s="69">
        <f t="shared" ref="BT237:BT238" si="1588">AF237+BL237</f>
        <v>5702.5817343749995</v>
      </c>
      <c r="BU237" s="69">
        <f t="shared" ref="BU237:BU238" si="1589">SUM(AI237+BQ237)</f>
        <v>14825.385234375</v>
      </c>
      <c r="BV237" s="73">
        <f t="shared" ref="BV237:BV238" si="1590">BU237*12</f>
        <v>177904.62281249999</v>
      </c>
      <c r="BW237" s="54" t="s">
        <v>231</v>
      </c>
    </row>
    <row r="238" spans="1:76" s="74" customFormat="1" ht="14.25" customHeight="1" x14ac:dyDescent="0.3">
      <c r="A238" s="101">
        <v>8</v>
      </c>
      <c r="B238" s="104" t="s">
        <v>264</v>
      </c>
      <c r="C238" s="104" t="s">
        <v>427</v>
      </c>
      <c r="D238" s="67" t="s">
        <v>61</v>
      </c>
      <c r="E238" s="119" t="s">
        <v>267</v>
      </c>
      <c r="F238" s="75">
        <v>89</v>
      </c>
      <c r="G238" s="76">
        <v>43453</v>
      </c>
      <c r="H238" s="76">
        <v>45279</v>
      </c>
      <c r="I238" s="75" t="s">
        <v>170</v>
      </c>
      <c r="J238" s="67" t="s">
        <v>348</v>
      </c>
      <c r="K238" s="67" t="s">
        <v>72</v>
      </c>
      <c r="L238" s="105">
        <v>17.11</v>
      </c>
      <c r="M238" s="67">
        <v>5.03</v>
      </c>
      <c r="N238" s="68">
        <v>17697</v>
      </c>
      <c r="O238" s="69">
        <f t="shared" si="1206"/>
        <v>89015.91</v>
      </c>
      <c r="P238" s="67"/>
      <c r="Q238" s="67"/>
      <c r="R238" s="67"/>
      <c r="S238" s="67">
        <v>1</v>
      </c>
      <c r="T238" s="67"/>
      <c r="U238" s="67"/>
      <c r="V238" s="67">
        <f t="shared" si="1568"/>
        <v>1</v>
      </c>
      <c r="W238" s="67">
        <f t="shared" si="1568"/>
        <v>0</v>
      </c>
      <c r="X238" s="67">
        <f t="shared" si="1573"/>
        <v>0</v>
      </c>
      <c r="Y238" s="69">
        <f t="shared" si="1509"/>
        <v>0</v>
      </c>
      <c r="Z238" s="69">
        <f t="shared" si="1510"/>
        <v>0</v>
      </c>
      <c r="AA238" s="69">
        <f t="shared" si="1511"/>
        <v>0</v>
      </c>
      <c r="AB238" s="69">
        <f t="shared" si="1512"/>
        <v>5563.4943750000002</v>
      </c>
      <c r="AC238" s="69">
        <f t="shared" si="1513"/>
        <v>0</v>
      </c>
      <c r="AD238" s="69">
        <f t="shared" si="1514"/>
        <v>0</v>
      </c>
      <c r="AE238" s="69">
        <f t="shared" si="1574"/>
        <v>5563.4943750000002</v>
      </c>
      <c r="AF238" s="72">
        <f t="shared" si="1175"/>
        <v>2781.7471875000001</v>
      </c>
      <c r="AG238" s="69">
        <f t="shared" si="1575"/>
        <v>834.52415625000003</v>
      </c>
      <c r="AH238" s="69">
        <f t="shared" si="1233"/>
        <v>221.21250000000001</v>
      </c>
      <c r="AI238" s="69">
        <f t="shared" si="1576"/>
        <v>9400.9782187500005</v>
      </c>
      <c r="AJ238" s="106"/>
      <c r="AK238" s="71">
        <f t="shared" si="1518"/>
        <v>0</v>
      </c>
      <c r="AL238" s="106"/>
      <c r="AM238" s="71">
        <f t="shared" si="1551"/>
        <v>0</v>
      </c>
      <c r="AN238" s="71">
        <v>0</v>
      </c>
      <c r="AO238" s="71">
        <f t="shared" si="1577"/>
        <v>0</v>
      </c>
      <c r="AP238" s="106"/>
      <c r="AQ238" s="71">
        <f t="shared" si="1553"/>
        <v>0</v>
      </c>
      <c r="AR238" s="71"/>
      <c r="AS238" s="71">
        <f t="shared" si="1554"/>
        <v>0</v>
      </c>
      <c r="AT238" s="70">
        <f t="shared" si="1578"/>
        <v>0</v>
      </c>
      <c r="AU238" s="71">
        <f t="shared" si="1579"/>
        <v>0</v>
      </c>
      <c r="AV238" s="70">
        <f t="shared" ref="AV238" si="1591">AN238+AT238</f>
        <v>0</v>
      </c>
      <c r="AW238" s="71">
        <f t="shared" si="1580"/>
        <v>0</v>
      </c>
      <c r="AX238" s="107"/>
      <c r="AY238" s="107"/>
      <c r="AZ238" s="107"/>
      <c r="BA238" s="107"/>
      <c r="BB238" s="71">
        <f t="shared" si="1525"/>
        <v>0</v>
      </c>
      <c r="BC238" s="67"/>
      <c r="BD238" s="67"/>
      <c r="BE238" s="67"/>
      <c r="BF238" s="69">
        <f t="shared" si="1526"/>
        <v>0</v>
      </c>
      <c r="BG238" s="69">
        <f t="shared" si="1581"/>
        <v>1</v>
      </c>
      <c r="BH238" s="69">
        <f t="shared" si="1582"/>
        <v>2503.5724687499996</v>
      </c>
      <c r="BI238" s="69"/>
      <c r="BJ238" s="72">
        <f t="shared" si="1541"/>
        <v>0</v>
      </c>
      <c r="BK238" s="69">
        <f t="shared" si="1571"/>
        <v>1</v>
      </c>
      <c r="BL238" s="69">
        <f t="shared" si="1583"/>
        <v>2920.8345468749994</v>
      </c>
      <c r="BM238" s="69"/>
      <c r="BN238" s="69"/>
      <c r="BO238" s="69"/>
      <c r="BP238" s="72">
        <f t="shared" si="1584"/>
        <v>0</v>
      </c>
      <c r="BQ238" s="69">
        <f t="shared" si="1585"/>
        <v>5424.4070156249991</v>
      </c>
      <c r="BR238" s="69">
        <f t="shared" si="1586"/>
        <v>6619.2310312499994</v>
      </c>
      <c r="BS238" s="69">
        <f t="shared" si="1587"/>
        <v>2503.5724687499996</v>
      </c>
      <c r="BT238" s="69">
        <f t="shared" si="1588"/>
        <v>5702.5817343749995</v>
      </c>
      <c r="BU238" s="69">
        <f t="shared" si="1589"/>
        <v>14825.385234375</v>
      </c>
      <c r="BV238" s="73">
        <f t="shared" si="1590"/>
        <v>177904.62281249999</v>
      </c>
      <c r="BW238" s="54" t="s">
        <v>231</v>
      </c>
    </row>
    <row r="239" spans="1:76" s="55" customFormat="1" ht="14.25" customHeight="1" x14ac:dyDescent="0.3">
      <c r="A239" s="101">
        <v>9</v>
      </c>
      <c r="B239" s="192" t="s">
        <v>453</v>
      </c>
      <c r="C239" s="81" t="s">
        <v>428</v>
      </c>
      <c r="D239" s="46" t="s">
        <v>61</v>
      </c>
      <c r="E239" s="82" t="s">
        <v>95</v>
      </c>
      <c r="F239" s="133">
        <v>77</v>
      </c>
      <c r="G239" s="134">
        <v>43304</v>
      </c>
      <c r="H239" s="103">
        <v>45130</v>
      </c>
      <c r="I239" s="133" t="s">
        <v>167</v>
      </c>
      <c r="J239" s="46" t="s">
        <v>349</v>
      </c>
      <c r="K239" s="46" t="s">
        <v>64</v>
      </c>
      <c r="L239" s="77">
        <v>36</v>
      </c>
      <c r="M239" s="46">
        <v>5.41</v>
      </c>
      <c r="N239" s="68">
        <v>17697</v>
      </c>
      <c r="O239" s="69">
        <f t="shared" si="1206"/>
        <v>95740.77</v>
      </c>
      <c r="P239" s="46"/>
      <c r="Q239" s="46"/>
      <c r="R239" s="46"/>
      <c r="S239" s="46">
        <v>1</v>
      </c>
      <c r="T239" s="46"/>
      <c r="U239" s="46"/>
      <c r="V239" s="67">
        <f t="shared" ref="V239:V241" si="1592">SUM(P239+S239)</f>
        <v>1</v>
      </c>
      <c r="W239" s="67">
        <f t="shared" ref="W239:W241" si="1593">SUM(Q239+T239)</f>
        <v>0</v>
      </c>
      <c r="X239" s="67">
        <f t="shared" ref="X239:X241" si="1594">SUM(R239+U239)</f>
        <v>0</v>
      </c>
      <c r="Y239" s="69">
        <f t="shared" si="1509"/>
        <v>0</v>
      </c>
      <c r="Z239" s="69">
        <f t="shared" si="1510"/>
        <v>0</v>
      </c>
      <c r="AA239" s="69">
        <f t="shared" si="1511"/>
        <v>0</v>
      </c>
      <c r="AB239" s="69">
        <f t="shared" si="1512"/>
        <v>5983.7981250000003</v>
      </c>
      <c r="AC239" s="69">
        <f t="shared" si="1513"/>
        <v>0</v>
      </c>
      <c r="AD239" s="69">
        <f t="shared" si="1514"/>
        <v>0</v>
      </c>
      <c r="AE239" s="69">
        <f>SUM(Y239:AD239)</f>
        <v>5983.7981250000003</v>
      </c>
      <c r="AF239" s="72">
        <f t="shared" si="1175"/>
        <v>2991.8990625000001</v>
      </c>
      <c r="AG239" s="69">
        <f t="shared" ref="AG239:AG247" si="1595">(AE239+AF239)*10%</f>
        <v>897.56971874999999</v>
      </c>
      <c r="AH239" s="69">
        <f t="shared" si="1233"/>
        <v>221.21250000000001</v>
      </c>
      <c r="AI239" s="69">
        <f>AH239+AG239+AF239+AE239</f>
        <v>10094.47940625</v>
      </c>
      <c r="AJ239" s="78"/>
      <c r="AK239" s="71">
        <f t="shared" si="1518"/>
        <v>0</v>
      </c>
      <c r="AL239" s="78"/>
      <c r="AM239" s="71">
        <f t="shared" si="1551"/>
        <v>0</v>
      </c>
      <c r="AN239" s="71">
        <f>AJ239+AL239</f>
        <v>0</v>
      </c>
      <c r="AO239" s="71">
        <f>AK239+AM239</f>
        <v>0</v>
      </c>
      <c r="AP239" s="78"/>
      <c r="AQ239" s="71">
        <f t="shared" si="1553"/>
        <v>0</v>
      </c>
      <c r="AR239" s="78"/>
      <c r="AS239" s="71">
        <f t="shared" si="1554"/>
        <v>0</v>
      </c>
      <c r="AT239" s="70">
        <f>AP239+AR239</f>
        <v>0</v>
      </c>
      <c r="AU239" s="71">
        <f>AQ239+AS239</f>
        <v>0</v>
      </c>
      <c r="AV239" s="70">
        <f>AN239+AT239</f>
        <v>0</v>
      </c>
      <c r="AW239" s="71">
        <f>AO239+AU239</f>
        <v>0</v>
      </c>
      <c r="AX239" s="79"/>
      <c r="AY239" s="80"/>
      <c r="AZ239" s="79"/>
      <c r="BA239" s="80"/>
      <c r="BB239" s="71">
        <f t="shared" si="1525"/>
        <v>0</v>
      </c>
      <c r="BC239" s="46"/>
      <c r="BD239" s="46"/>
      <c r="BE239" s="46"/>
      <c r="BF239" s="69">
        <f t="shared" si="1526"/>
        <v>0</v>
      </c>
      <c r="BG239" s="69">
        <f>V239+W239+X239</f>
        <v>1</v>
      </c>
      <c r="BH239" s="69">
        <f t="shared" ref="BH239:BH282" si="1596">(AE239+AF239)*30%</f>
        <v>2692.70915625</v>
      </c>
      <c r="BI239" s="72"/>
      <c r="BJ239" s="72">
        <f t="shared" si="1541"/>
        <v>0</v>
      </c>
      <c r="BK239" s="69">
        <f t="shared" si="1571"/>
        <v>1</v>
      </c>
      <c r="BL239" s="69">
        <f t="shared" ref="BL239:BL253" si="1597">(AE239+AF239)*40%</f>
        <v>3590.278875</v>
      </c>
      <c r="BM239" s="69"/>
      <c r="BN239" s="69"/>
      <c r="BO239" s="69"/>
      <c r="BP239" s="72">
        <f>7079/18*BO239</f>
        <v>0</v>
      </c>
      <c r="BQ239" s="69">
        <f>AW239+BB239+BF239+BH239+BJ239+BL239+BP239</f>
        <v>6282.9880312499999</v>
      </c>
      <c r="BR239" s="69">
        <f>AE239+AG239+AH239+BF239+BP239</f>
        <v>7102.5803437499999</v>
      </c>
      <c r="BS239" s="69">
        <f>AW239+BB239+BH239+BJ239</f>
        <v>2692.70915625</v>
      </c>
      <c r="BT239" s="69">
        <f>AF239+BL239</f>
        <v>6582.1779375000006</v>
      </c>
      <c r="BU239" s="69">
        <f>SUM(AI239+BQ239)</f>
        <v>16377.4674375</v>
      </c>
      <c r="BV239" s="73">
        <f>BU239*12</f>
        <v>196529.60924999998</v>
      </c>
      <c r="BW239" s="54" t="s">
        <v>228</v>
      </c>
    </row>
    <row r="240" spans="1:76" s="55" customFormat="1" ht="14.25" customHeight="1" x14ac:dyDescent="0.3">
      <c r="A240" s="101">
        <v>10</v>
      </c>
      <c r="B240" s="192" t="s">
        <v>453</v>
      </c>
      <c r="C240" s="81" t="s">
        <v>129</v>
      </c>
      <c r="D240" s="46" t="s">
        <v>61</v>
      </c>
      <c r="E240" s="82" t="s">
        <v>95</v>
      </c>
      <c r="F240" s="133">
        <v>77</v>
      </c>
      <c r="G240" s="134">
        <v>43304</v>
      </c>
      <c r="H240" s="103">
        <v>45130</v>
      </c>
      <c r="I240" s="133" t="s">
        <v>167</v>
      </c>
      <c r="J240" s="46" t="s">
        <v>349</v>
      </c>
      <c r="K240" s="46" t="s">
        <v>64</v>
      </c>
      <c r="L240" s="77">
        <v>36</v>
      </c>
      <c r="M240" s="46">
        <v>5.41</v>
      </c>
      <c r="N240" s="68">
        <v>17697</v>
      </c>
      <c r="O240" s="69">
        <f t="shared" si="1206"/>
        <v>95740.77</v>
      </c>
      <c r="P240" s="46"/>
      <c r="Q240" s="46"/>
      <c r="R240" s="46"/>
      <c r="S240" s="46"/>
      <c r="T240" s="46">
        <v>1</v>
      </c>
      <c r="U240" s="46">
        <v>1</v>
      </c>
      <c r="V240" s="67">
        <f t="shared" si="1592"/>
        <v>0</v>
      </c>
      <c r="W240" s="67">
        <f t="shared" si="1593"/>
        <v>1</v>
      </c>
      <c r="X240" s="67">
        <f t="shared" si="1594"/>
        <v>1</v>
      </c>
      <c r="Y240" s="69">
        <f t="shared" si="1509"/>
        <v>0</v>
      </c>
      <c r="Z240" s="69">
        <f t="shared" si="1510"/>
        <v>0</v>
      </c>
      <c r="AA240" s="69">
        <f t="shared" si="1511"/>
        <v>0</v>
      </c>
      <c r="AB240" s="69">
        <f t="shared" si="1512"/>
        <v>0</v>
      </c>
      <c r="AC240" s="69">
        <f t="shared" si="1513"/>
        <v>5983.7981250000003</v>
      </c>
      <c r="AD240" s="69">
        <f t="shared" si="1514"/>
        <v>5983.7981250000003</v>
      </c>
      <c r="AE240" s="69">
        <f>SUM(Y240:AD240)</f>
        <v>11967.596250000001</v>
      </c>
      <c r="AF240" s="72">
        <f t="shared" si="1175"/>
        <v>5983.7981250000003</v>
      </c>
      <c r="AG240" s="69">
        <f t="shared" si="1595"/>
        <v>1795.1394375</v>
      </c>
      <c r="AH240" s="69">
        <f t="shared" si="1233"/>
        <v>442.42500000000001</v>
      </c>
      <c r="AI240" s="69">
        <f>AH240+AG240+AF240+AE240</f>
        <v>20188.958812500001</v>
      </c>
      <c r="AJ240" s="78"/>
      <c r="AK240" s="71">
        <f t="shared" si="1518"/>
        <v>0</v>
      </c>
      <c r="AL240" s="78"/>
      <c r="AM240" s="71">
        <f t="shared" si="1551"/>
        <v>0</v>
      </c>
      <c r="AN240" s="71">
        <f>AJ240+AL240</f>
        <v>0</v>
      </c>
      <c r="AO240" s="71">
        <f>AK240+AM240</f>
        <v>0</v>
      </c>
      <c r="AP240" s="78"/>
      <c r="AQ240" s="71">
        <f t="shared" si="1553"/>
        <v>0</v>
      </c>
      <c r="AR240" s="78"/>
      <c r="AS240" s="71">
        <f t="shared" si="1554"/>
        <v>0</v>
      </c>
      <c r="AT240" s="70">
        <f>AP240+AR240</f>
        <v>0</v>
      </c>
      <c r="AU240" s="71">
        <f>AQ240+AS240</f>
        <v>0</v>
      </c>
      <c r="AV240" s="70">
        <f>AN240+AT240</f>
        <v>0</v>
      </c>
      <c r="AW240" s="71">
        <f>AO240+AU240</f>
        <v>0</v>
      </c>
      <c r="AX240" s="79"/>
      <c r="AY240" s="80"/>
      <c r="AZ240" s="79"/>
      <c r="BA240" s="80"/>
      <c r="BB240" s="71">
        <f t="shared" si="1525"/>
        <v>0</v>
      </c>
      <c r="BC240" s="46"/>
      <c r="BD240" s="46"/>
      <c r="BE240" s="46"/>
      <c r="BF240" s="69">
        <f t="shared" si="1526"/>
        <v>0</v>
      </c>
      <c r="BG240" s="69">
        <f>V240+W240+X240</f>
        <v>2</v>
      </c>
      <c r="BH240" s="69">
        <f t="shared" si="1596"/>
        <v>5385.4183125</v>
      </c>
      <c r="BI240" s="72"/>
      <c r="BJ240" s="72">
        <f t="shared" si="1541"/>
        <v>0</v>
      </c>
      <c r="BK240" s="69">
        <f t="shared" si="1571"/>
        <v>2</v>
      </c>
      <c r="BL240" s="69">
        <f t="shared" si="1597"/>
        <v>7180.5577499999999</v>
      </c>
      <c r="BM240" s="69"/>
      <c r="BN240" s="69"/>
      <c r="BO240" s="69"/>
      <c r="BP240" s="72">
        <f>7079/18*BO240</f>
        <v>0</v>
      </c>
      <c r="BQ240" s="69">
        <f>AW240+BB240+BF240+BH240+BJ240+BL240+BP240</f>
        <v>12565.9760625</v>
      </c>
      <c r="BR240" s="69">
        <f>AE240+AG240+AH240+BF240+BP240</f>
        <v>14205.1606875</v>
      </c>
      <c r="BS240" s="69">
        <f>AW240+BB240+BH240+BJ240</f>
        <v>5385.4183125</v>
      </c>
      <c r="BT240" s="69">
        <f>AF240+BL240</f>
        <v>13164.355875000001</v>
      </c>
      <c r="BU240" s="69">
        <f>SUM(AI240+BQ240)</f>
        <v>32754.934874999999</v>
      </c>
      <c r="BV240" s="73">
        <f>BU240*12</f>
        <v>393059.21849999996</v>
      </c>
      <c r="BW240" s="54" t="s">
        <v>228</v>
      </c>
    </row>
    <row r="241" spans="1:76" s="55" customFormat="1" ht="14.25" customHeight="1" x14ac:dyDescent="0.3">
      <c r="A241" s="101">
        <v>11</v>
      </c>
      <c r="B241" s="81" t="s">
        <v>265</v>
      </c>
      <c r="C241" s="81" t="s">
        <v>161</v>
      </c>
      <c r="D241" s="46" t="s">
        <v>61</v>
      </c>
      <c r="E241" s="102" t="s">
        <v>300</v>
      </c>
      <c r="F241" s="75"/>
      <c r="G241" s="76"/>
      <c r="H241" s="76"/>
      <c r="I241" s="75"/>
      <c r="J241" s="46" t="s">
        <v>65</v>
      </c>
      <c r="K241" s="46" t="s">
        <v>62</v>
      </c>
      <c r="L241" s="77">
        <v>2.08</v>
      </c>
      <c r="M241" s="46">
        <v>4.1900000000000004</v>
      </c>
      <c r="N241" s="68">
        <v>17697</v>
      </c>
      <c r="O241" s="69">
        <f t="shared" si="1206"/>
        <v>74150.430000000008</v>
      </c>
      <c r="P241" s="46"/>
      <c r="Q241" s="46"/>
      <c r="R241" s="46"/>
      <c r="S241" s="46"/>
      <c r="T241" s="46">
        <v>2</v>
      </c>
      <c r="U241" s="46"/>
      <c r="V241" s="67">
        <f t="shared" si="1592"/>
        <v>0</v>
      </c>
      <c r="W241" s="67">
        <f t="shared" si="1593"/>
        <v>2</v>
      </c>
      <c r="X241" s="67">
        <f t="shared" si="1594"/>
        <v>0</v>
      </c>
      <c r="Y241" s="69">
        <f t="shared" si="1509"/>
        <v>0</v>
      </c>
      <c r="Z241" s="69">
        <f t="shared" si="1510"/>
        <v>0</v>
      </c>
      <c r="AA241" s="69">
        <f t="shared" si="1511"/>
        <v>0</v>
      </c>
      <c r="AB241" s="69">
        <f t="shared" si="1512"/>
        <v>0</v>
      </c>
      <c r="AC241" s="69">
        <f t="shared" si="1513"/>
        <v>9268.8037500000009</v>
      </c>
      <c r="AD241" s="69">
        <f t="shared" si="1514"/>
        <v>0</v>
      </c>
      <c r="AE241" s="69">
        <f t="shared" ref="AE241" si="1598">SUM(Y241:AD241)</f>
        <v>9268.8037500000009</v>
      </c>
      <c r="AF241" s="72">
        <f t="shared" si="1175"/>
        <v>4634.4018750000005</v>
      </c>
      <c r="AG241" s="69">
        <v>0</v>
      </c>
      <c r="AH241" s="69">
        <f t="shared" si="1233"/>
        <v>442.42500000000001</v>
      </c>
      <c r="AI241" s="69">
        <f t="shared" ref="AI241:AI245" si="1599">AH241+AG241+AF241+AE241</f>
        <v>14345.630625000002</v>
      </c>
      <c r="AJ241" s="78"/>
      <c r="AK241" s="71">
        <f t="shared" si="1518"/>
        <v>0</v>
      </c>
      <c r="AL241" s="78"/>
      <c r="AM241" s="71">
        <f>N241/18*AL241*50%</f>
        <v>0</v>
      </c>
      <c r="AN241" s="71"/>
      <c r="AO241" s="71">
        <f t="shared" ref="AO241:AO243" si="1600">AK241+AM241</f>
        <v>0</v>
      </c>
      <c r="AP241" s="78"/>
      <c r="AQ241" s="71">
        <f>N241/18*AP241*50%</f>
        <v>0</v>
      </c>
      <c r="AR241" s="78"/>
      <c r="AS241" s="71">
        <f>N241/18*AR241*40%</f>
        <v>0</v>
      </c>
      <c r="AT241" s="70">
        <f t="shared" ref="AT241:AT245" si="1601">AP241+AR241</f>
        <v>0</v>
      </c>
      <c r="AU241" s="71">
        <f t="shared" ref="AU241:AU245" si="1602">AQ241+AS241</f>
        <v>0</v>
      </c>
      <c r="AV241" s="70">
        <f t="shared" ref="AV241:AV245" si="1603">AN241+AT241</f>
        <v>0</v>
      </c>
      <c r="AW241" s="71">
        <f t="shared" ref="AW241:AW245" si="1604">AO241+AU241</f>
        <v>0</v>
      </c>
      <c r="AX241" s="79"/>
      <c r="AY241" s="80"/>
      <c r="AZ241" s="80"/>
      <c r="BA241" s="80"/>
      <c r="BB241" s="71">
        <f t="shared" si="1525"/>
        <v>0</v>
      </c>
      <c r="BC241" s="46"/>
      <c r="BD241" s="46"/>
      <c r="BE241" s="46"/>
      <c r="BF241" s="69">
        <f t="shared" si="1526"/>
        <v>0</v>
      </c>
      <c r="BG241" s="69">
        <f t="shared" ref="BG241" si="1605">V241+W241+X241</f>
        <v>2</v>
      </c>
      <c r="BH241" s="69">
        <f>(O241/18*BG241)*1.5*30%</f>
        <v>3707.5215000000007</v>
      </c>
      <c r="BI241" s="72"/>
      <c r="BJ241" s="72">
        <f t="shared" si="1541"/>
        <v>0</v>
      </c>
      <c r="BK241" s="69"/>
      <c r="BL241" s="69"/>
      <c r="BM241" s="69"/>
      <c r="BN241" s="69"/>
      <c r="BO241" s="69"/>
      <c r="BP241" s="72">
        <f t="shared" ref="BP241:BP245" si="1606">7079/18*BO241</f>
        <v>0</v>
      </c>
      <c r="BQ241" s="69">
        <f t="shared" ref="BQ241:BQ245" si="1607">AW241+BB241+BF241+BH241+BJ241+BL241+BP241</f>
        <v>3707.5215000000007</v>
      </c>
      <c r="BR241" s="69">
        <f t="shared" ref="BR241:BR245" si="1608">AE241+AG241+AH241+BF241+BP241</f>
        <v>9711.2287500000002</v>
      </c>
      <c r="BS241" s="69">
        <f t="shared" ref="BS241:BS245" si="1609">AW241+BB241+BH241+BJ241</f>
        <v>3707.5215000000007</v>
      </c>
      <c r="BT241" s="69">
        <f t="shared" ref="BT241:BT245" si="1610">AF241+BL241</f>
        <v>4634.4018750000005</v>
      </c>
      <c r="BU241" s="69">
        <f t="shared" ref="BU241:BU245" si="1611">SUM(AI241+BQ241)</f>
        <v>18053.152125000001</v>
      </c>
      <c r="BV241" s="73">
        <f t="shared" ref="BV241:BV245" si="1612">BU241*12</f>
        <v>216637.82550000001</v>
      </c>
      <c r="BW241" s="54"/>
    </row>
    <row r="242" spans="1:76" s="55" customFormat="1" ht="14.25" customHeight="1" x14ac:dyDescent="0.3">
      <c r="A242" s="101">
        <v>12</v>
      </c>
      <c r="B242" s="81" t="s">
        <v>265</v>
      </c>
      <c r="C242" s="81" t="s">
        <v>454</v>
      </c>
      <c r="D242" s="46" t="s">
        <v>61</v>
      </c>
      <c r="E242" s="102" t="s">
        <v>300</v>
      </c>
      <c r="F242" s="75"/>
      <c r="G242" s="76"/>
      <c r="H242" s="76"/>
      <c r="I242" s="75"/>
      <c r="J242" s="46" t="s">
        <v>65</v>
      </c>
      <c r="K242" s="46" t="s">
        <v>62</v>
      </c>
      <c r="L242" s="77">
        <v>2.08</v>
      </c>
      <c r="M242" s="46">
        <v>4.1900000000000004</v>
      </c>
      <c r="N242" s="68">
        <v>17697</v>
      </c>
      <c r="O242" s="69">
        <f t="shared" si="1206"/>
        <v>74150.430000000008</v>
      </c>
      <c r="P242" s="46"/>
      <c r="Q242" s="46"/>
      <c r="R242" s="46"/>
      <c r="S242" s="46"/>
      <c r="T242" s="46">
        <v>4</v>
      </c>
      <c r="U242" s="46"/>
      <c r="V242" s="67">
        <f t="shared" ref="V242" si="1613">SUM(P242+S242)</f>
        <v>0</v>
      </c>
      <c r="W242" s="67">
        <f t="shared" ref="W242" si="1614">SUM(Q242+T242)</f>
        <v>4</v>
      </c>
      <c r="X242" s="67">
        <f t="shared" ref="X242" si="1615">SUM(R242+U242)</f>
        <v>0</v>
      </c>
      <c r="Y242" s="69">
        <f t="shared" si="1509"/>
        <v>0</v>
      </c>
      <c r="Z242" s="69">
        <f t="shared" si="1510"/>
        <v>0</v>
      </c>
      <c r="AA242" s="69">
        <f t="shared" si="1511"/>
        <v>0</v>
      </c>
      <c r="AB242" s="69">
        <f t="shared" si="1512"/>
        <v>0</v>
      </c>
      <c r="AC242" s="69">
        <f t="shared" si="1513"/>
        <v>18537.607500000002</v>
      </c>
      <c r="AD242" s="69">
        <f t="shared" si="1514"/>
        <v>0</v>
      </c>
      <c r="AE242" s="69">
        <f t="shared" ref="AE242" si="1616">SUM(Y242:AD242)</f>
        <v>18537.607500000002</v>
      </c>
      <c r="AF242" s="72">
        <f t="shared" si="1175"/>
        <v>9268.8037500000009</v>
      </c>
      <c r="AG242" s="69">
        <v>0</v>
      </c>
      <c r="AH242" s="69">
        <f t="shared" si="1233"/>
        <v>884.85</v>
      </c>
      <c r="AI242" s="69">
        <f t="shared" ref="AI242" si="1617">AH242+AG242+AF242+AE242</f>
        <v>28691.261250000003</v>
      </c>
      <c r="AJ242" s="78"/>
      <c r="AK242" s="71">
        <f t="shared" si="1518"/>
        <v>0</v>
      </c>
      <c r="AL242" s="78"/>
      <c r="AM242" s="71">
        <f>N242/18*AL242*50%</f>
        <v>0</v>
      </c>
      <c r="AN242" s="71"/>
      <c r="AO242" s="71">
        <f t="shared" ref="AO242" si="1618">AK242+AM242</f>
        <v>0</v>
      </c>
      <c r="AP242" s="78"/>
      <c r="AQ242" s="71">
        <f>N242/18*AP242*50%</f>
        <v>0</v>
      </c>
      <c r="AR242" s="78"/>
      <c r="AS242" s="71">
        <f>N242/18*AR242*40%</f>
        <v>0</v>
      </c>
      <c r="AT242" s="70">
        <f t="shared" ref="AT242" si="1619">AP242+AR242</f>
        <v>0</v>
      </c>
      <c r="AU242" s="71">
        <f t="shared" ref="AU242" si="1620">AQ242+AS242</f>
        <v>0</v>
      </c>
      <c r="AV242" s="70">
        <f t="shared" ref="AV242" si="1621">AN242+AT242</f>
        <v>0</v>
      </c>
      <c r="AW242" s="71">
        <f t="shared" ref="AW242" si="1622">AO242+AU242</f>
        <v>0</v>
      </c>
      <c r="AX242" s="79"/>
      <c r="AY242" s="80"/>
      <c r="AZ242" s="80"/>
      <c r="BA242" s="80"/>
      <c r="BB242" s="71">
        <f t="shared" si="1525"/>
        <v>0</v>
      </c>
      <c r="BC242" s="46"/>
      <c r="BD242" s="46"/>
      <c r="BE242" s="46"/>
      <c r="BF242" s="69">
        <f t="shared" si="1526"/>
        <v>0</v>
      </c>
      <c r="BG242" s="69">
        <f t="shared" ref="BG242" si="1623">V242+W242+X242</f>
        <v>4</v>
      </c>
      <c r="BH242" s="69">
        <f>(O242/18*BG242)*1.5*30%</f>
        <v>7415.0430000000015</v>
      </c>
      <c r="BI242" s="72"/>
      <c r="BJ242" s="72">
        <f t="shared" si="1541"/>
        <v>0</v>
      </c>
      <c r="BK242" s="69"/>
      <c r="BL242" s="69"/>
      <c r="BM242" s="69"/>
      <c r="BN242" s="69"/>
      <c r="BO242" s="69"/>
      <c r="BP242" s="72">
        <f t="shared" ref="BP242" si="1624">7079/18*BO242</f>
        <v>0</v>
      </c>
      <c r="BQ242" s="69">
        <f t="shared" ref="BQ242" si="1625">AW242+BB242+BF242+BH242+BJ242+BL242+BP242</f>
        <v>7415.0430000000015</v>
      </c>
      <c r="BR242" s="69">
        <f t="shared" ref="BR242" si="1626">AE242+AG242+AH242+BF242+BP242</f>
        <v>19422.4575</v>
      </c>
      <c r="BS242" s="69">
        <f t="shared" ref="BS242" si="1627">AW242+BB242+BH242+BJ242</f>
        <v>7415.0430000000015</v>
      </c>
      <c r="BT242" s="69">
        <f t="shared" ref="BT242" si="1628">AF242+BL242</f>
        <v>9268.8037500000009</v>
      </c>
      <c r="BU242" s="69">
        <f t="shared" ref="BU242" si="1629">SUM(AI242+BQ242)</f>
        <v>36106.304250000001</v>
      </c>
      <c r="BV242" s="73">
        <f t="shared" ref="BV242" si="1630">BU242*12</f>
        <v>433275.65100000001</v>
      </c>
      <c r="BW242" s="54"/>
    </row>
    <row r="243" spans="1:76" s="55" customFormat="1" ht="14.25" customHeight="1" x14ac:dyDescent="0.3">
      <c r="A243" s="101">
        <v>13</v>
      </c>
      <c r="B243" s="68" t="s">
        <v>297</v>
      </c>
      <c r="C243" s="104" t="s">
        <v>437</v>
      </c>
      <c r="D243" s="46" t="s">
        <v>61</v>
      </c>
      <c r="E243" s="82" t="s">
        <v>298</v>
      </c>
      <c r="F243" s="75">
        <v>84</v>
      </c>
      <c r="G243" s="76">
        <v>43308</v>
      </c>
      <c r="H243" s="76">
        <v>45134</v>
      </c>
      <c r="I243" s="75" t="s">
        <v>170</v>
      </c>
      <c r="J243" s="67" t="s">
        <v>350</v>
      </c>
      <c r="K243" s="67" t="s">
        <v>68</v>
      </c>
      <c r="L243" s="105">
        <v>11</v>
      </c>
      <c r="M243" s="67">
        <v>4.8099999999999996</v>
      </c>
      <c r="N243" s="68">
        <v>17697</v>
      </c>
      <c r="O243" s="69">
        <f t="shared" si="1206"/>
        <v>85122.569999999992</v>
      </c>
      <c r="P243" s="67"/>
      <c r="Q243" s="67"/>
      <c r="R243" s="67"/>
      <c r="S243" s="67">
        <v>2</v>
      </c>
      <c r="T243" s="67"/>
      <c r="U243" s="67"/>
      <c r="V243" s="67">
        <f t="shared" ref="V243:V245" si="1631">SUM(P243+S243)</f>
        <v>2</v>
      </c>
      <c r="W243" s="67">
        <f t="shared" ref="W243" si="1632">SUM(Q243+T243)</f>
        <v>0</v>
      </c>
      <c r="X243" s="67">
        <f t="shared" ref="X243:X245" si="1633">SUM(R243+U243)</f>
        <v>0</v>
      </c>
      <c r="Y243" s="69">
        <f t="shared" si="1509"/>
        <v>0</v>
      </c>
      <c r="Z243" s="69">
        <f t="shared" si="1510"/>
        <v>0</v>
      </c>
      <c r="AA243" s="69">
        <f t="shared" si="1511"/>
        <v>0</v>
      </c>
      <c r="AB243" s="69">
        <f t="shared" si="1512"/>
        <v>10640.321249999999</v>
      </c>
      <c r="AC243" s="69">
        <f t="shared" si="1513"/>
        <v>0</v>
      </c>
      <c r="AD243" s="69">
        <f t="shared" si="1514"/>
        <v>0</v>
      </c>
      <c r="AE243" s="69">
        <f t="shared" ref="AE243" si="1634">SUM(Y243:AD243)</f>
        <v>10640.321249999999</v>
      </c>
      <c r="AF243" s="72">
        <f t="shared" si="1175"/>
        <v>5320.1606249999995</v>
      </c>
      <c r="AG243" s="69">
        <f t="shared" ref="AG243:AG245" si="1635">(AE243+AF243)*10%</f>
        <v>1596.0481874999998</v>
      </c>
      <c r="AH243" s="69">
        <f t="shared" si="1233"/>
        <v>442.42500000000001</v>
      </c>
      <c r="AI243" s="69">
        <f t="shared" si="1599"/>
        <v>17998.955062499997</v>
      </c>
      <c r="AJ243" s="106"/>
      <c r="AK243" s="71">
        <f t="shared" si="1518"/>
        <v>0</v>
      </c>
      <c r="AL243" s="106"/>
      <c r="AM243" s="71">
        <f t="shared" ref="AM243:AM250" si="1636">N243/16*AL243*50%</f>
        <v>0</v>
      </c>
      <c r="AN243" s="71"/>
      <c r="AO243" s="71">
        <f t="shared" si="1600"/>
        <v>0</v>
      </c>
      <c r="AP243" s="106"/>
      <c r="AQ243" s="71">
        <f t="shared" ref="AQ243:AQ250" si="1637">N243/16*AP243*50%</f>
        <v>0</v>
      </c>
      <c r="AR243" s="71"/>
      <c r="AS243" s="71">
        <f t="shared" ref="AS243:AS250" si="1638">N243/16*AR243*40%</f>
        <v>0</v>
      </c>
      <c r="AT243" s="70">
        <f t="shared" si="1601"/>
        <v>0</v>
      </c>
      <c r="AU243" s="71">
        <f t="shared" si="1602"/>
        <v>0</v>
      </c>
      <c r="AV243" s="70">
        <f t="shared" si="1603"/>
        <v>0</v>
      </c>
      <c r="AW243" s="71">
        <f t="shared" si="1604"/>
        <v>0</v>
      </c>
      <c r="AX243" s="107"/>
      <c r="AY243" s="124"/>
      <c r="AZ243" s="124"/>
      <c r="BA243" s="124"/>
      <c r="BB243" s="71">
        <f t="shared" si="1525"/>
        <v>0</v>
      </c>
      <c r="BC243" s="67"/>
      <c r="BD243" s="67"/>
      <c r="BE243" s="67"/>
      <c r="BF243" s="69">
        <f t="shared" si="1526"/>
        <v>0</v>
      </c>
      <c r="BG243" s="69">
        <f t="shared" ref="BG243:BG245" si="1639">V243+W243+X243</f>
        <v>2</v>
      </c>
      <c r="BH243" s="69">
        <f t="shared" ref="BH243:BH245" si="1640">(AE243+AF243)*30%</f>
        <v>4788.1445624999988</v>
      </c>
      <c r="BI243" s="69"/>
      <c r="BJ243" s="72">
        <f t="shared" si="1541"/>
        <v>0</v>
      </c>
      <c r="BK243" s="69">
        <f t="shared" si="1571"/>
        <v>2</v>
      </c>
      <c r="BL243" s="69">
        <f>(AE243+AF243)*30%</f>
        <v>4788.1445624999988</v>
      </c>
      <c r="BM243" s="69"/>
      <c r="BN243" s="69"/>
      <c r="BO243" s="69"/>
      <c r="BP243" s="72">
        <f t="shared" si="1606"/>
        <v>0</v>
      </c>
      <c r="BQ243" s="69">
        <f t="shared" si="1607"/>
        <v>9576.2891249999975</v>
      </c>
      <c r="BR243" s="69">
        <f t="shared" si="1608"/>
        <v>12678.794437499999</v>
      </c>
      <c r="BS243" s="69">
        <f t="shared" si="1609"/>
        <v>4788.1445624999988</v>
      </c>
      <c r="BT243" s="69">
        <f t="shared" si="1610"/>
        <v>10108.305187499998</v>
      </c>
      <c r="BU243" s="69">
        <f t="shared" si="1611"/>
        <v>27575.244187499993</v>
      </c>
      <c r="BV243" s="73">
        <f t="shared" si="1612"/>
        <v>330902.93024999992</v>
      </c>
      <c r="BW243" s="54" t="s">
        <v>232</v>
      </c>
    </row>
    <row r="244" spans="1:76" s="55" customFormat="1" ht="14.25" customHeight="1" x14ac:dyDescent="0.3">
      <c r="A244" s="101">
        <v>14</v>
      </c>
      <c r="B244" s="68" t="s">
        <v>297</v>
      </c>
      <c r="C244" s="104" t="s">
        <v>427</v>
      </c>
      <c r="D244" s="46" t="s">
        <v>61</v>
      </c>
      <c r="E244" s="82" t="s">
        <v>298</v>
      </c>
      <c r="F244" s="75">
        <v>84</v>
      </c>
      <c r="G244" s="76">
        <v>43308</v>
      </c>
      <c r="H244" s="76">
        <v>45134</v>
      </c>
      <c r="I244" s="75" t="s">
        <v>170</v>
      </c>
      <c r="J244" s="67" t="s">
        <v>350</v>
      </c>
      <c r="K244" s="67" t="s">
        <v>68</v>
      </c>
      <c r="L244" s="105">
        <v>11</v>
      </c>
      <c r="M244" s="67">
        <v>4.8099999999999996</v>
      </c>
      <c r="N244" s="68">
        <v>17697</v>
      </c>
      <c r="O244" s="69">
        <f t="shared" si="1206"/>
        <v>85122.569999999992</v>
      </c>
      <c r="P244" s="67"/>
      <c r="Q244" s="67"/>
      <c r="R244" s="67"/>
      <c r="S244" s="67">
        <v>2</v>
      </c>
      <c r="T244" s="67"/>
      <c r="U244" s="67"/>
      <c r="V244" s="67">
        <f t="shared" ref="V244" si="1641">SUM(P244+S244)</f>
        <v>2</v>
      </c>
      <c r="W244" s="67">
        <f t="shared" ref="W244" si="1642">SUM(Q244+T244)</f>
        <v>0</v>
      </c>
      <c r="X244" s="67">
        <f t="shared" ref="X244" si="1643">SUM(R244+U244)</f>
        <v>0</v>
      </c>
      <c r="Y244" s="69">
        <f t="shared" si="1509"/>
        <v>0</v>
      </c>
      <c r="Z244" s="69">
        <f t="shared" si="1510"/>
        <v>0</v>
      </c>
      <c r="AA244" s="69">
        <f t="shared" si="1511"/>
        <v>0</v>
      </c>
      <c r="AB244" s="69">
        <f t="shared" si="1512"/>
        <v>10640.321249999999</v>
      </c>
      <c r="AC244" s="69">
        <f t="shared" si="1513"/>
        <v>0</v>
      </c>
      <c r="AD244" s="69">
        <f t="shared" si="1514"/>
        <v>0</v>
      </c>
      <c r="AE244" s="69">
        <f t="shared" ref="AE244" si="1644">SUM(Y244:AD244)</f>
        <v>10640.321249999999</v>
      </c>
      <c r="AF244" s="72">
        <f t="shared" si="1175"/>
        <v>5320.1606249999995</v>
      </c>
      <c r="AG244" s="69">
        <f t="shared" ref="AG244" si="1645">(AE244+AF244)*10%</f>
        <v>1596.0481874999998</v>
      </c>
      <c r="AH244" s="69">
        <f t="shared" si="1233"/>
        <v>442.42500000000001</v>
      </c>
      <c r="AI244" s="69">
        <f t="shared" ref="AI244" si="1646">AH244+AG244+AF244+AE244</f>
        <v>17998.955062499997</v>
      </c>
      <c r="AJ244" s="106"/>
      <c r="AK244" s="71">
        <f t="shared" si="1518"/>
        <v>0</v>
      </c>
      <c r="AL244" s="106"/>
      <c r="AM244" s="71">
        <f t="shared" si="1636"/>
        <v>0</v>
      </c>
      <c r="AN244" s="71"/>
      <c r="AO244" s="71">
        <f t="shared" ref="AO244" si="1647">AK244+AM244</f>
        <v>0</v>
      </c>
      <c r="AP244" s="106"/>
      <c r="AQ244" s="71">
        <f t="shared" si="1637"/>
        <v>0</v>
      </c>
      <c r="AR244" s="71"/>
      <c r="AS244" s="71">
        <f t="shared" si="1638"/>
        <v>0</v>
      </c>
      <c r="AT244" s="70">
        <f t="shared" ref="AT244" si="1648">AP244+AR244</f>
        <v>0</v>
      </c>
      <c r="AU244" s="71">
        <f t="shared" ref="AU244" si="1649">AQ244+AS244</f>
        <v>0</v>
      </c>
      <c r="AV244" s="70">
        <f t="shared" ref="AV244" si="1650">AN244+AT244</f>
        <v>0</v>
      </c>
      <c r="AW244" s="71">
        <f t="shared" ref="AW244" si="1651">AO244+AU244</f>
        <v>0</v>
      </c>
      <c r="AX244" s="107"/>
      <c r="AY244" s="124"/>
      <c r="AZ244" s="124"/>
      <c r="BA244" s="124"/>
      <c r="BB244" s="71">
        <f t="shared" si="1525"/>
        <v>0</v>
      </c>
      <c r="BC244" s="67"/>
      <c r="BD244" s="67"/>
      <c r="BE244" s="67"/>
      <c r="BF244" s="69">
        <f t="shared" si="1526"/>
        <v>0</v>
      </c>
      <c r="BG244" s="69">
        <f t="shared" ref="BG244" si="1652">V244+W244+X244</f>
        <v>2</v>
      </c>
      <c r="BH244" s="69">
        <f t="shared" ref="BH244" si="1653">(AE244+AF244)*30%</f>
        <v>4788.1445624999988</v>
      </c>
      <c r="BI244" s="69"/>
      <c r="BJ244" s="72">
        <f t="shared" si="1541"/>
        <v>0</v>
      </c>
      <c r="BK244" s="69">
        <f t="shared" si="1571"/>
        <v>2</v>
      </c>
      <c r="BL244" s="69">
        <f>(AE244+AF244)*30%</f>
        <v>4788.1445624999988</v>
      </c>
      <c r="BM244" s="69"/>
      <c r="BN244" s="69"/>
      <c r="BO244" s="69"/>
      <c r="BP244" s="72">
        <f t="shared" ref="BP244" si="1654">7079/18*BO244</f>
        <v>0</v>
      </c>
      <c r="BQ244" s="69">
        <f t="shared" ref="BQ244" si="1655">AW244+BB244+BF244+BH244+BJ244+BL244+BP244</f>
        <v>9576.2891249999975</v>
      </c>
      <c r="BR244" s="69">
        <f t="shared" ref="BR244" si="1656">AE244+AG244+AH244+BF244+BP244</f>
        <v>12678.794437499999</v>
      </c>
      <c r="BS244" s="69">
        <f t="shared" ref="BS244" si="1657">AW244+BB244+BH244+BJ244</f>
        <v>4788.1445624999988</v>
      </c>
      <c r="BT244" s="69">
        <f t="shared" ref="BT244" si="1658">AF244+BL244</f>
        <v>10108.305187499998</v>
      </c>
      <c r="BU244" s="69">
        <f t="shared" ref="BU244" si="1659">SUM(AI244+BQ244)</f>
        <v>27575.244187499993</v>
      </c>
      <c r="BV244" s="73">
        <f t="shared" ref="BV244" si="1660">BU244*12</f>
        <v>330902.93024999992</v>
      </c>
      <c r="BW244" s="54" t="s">
        <v>232</v>
      </c>
    </row>
    <row r="245" spans="1:76" s="55" customFormat="1" ht="14.25" customHeight="1" x14ac:dyDescent="0.3">
      <c r="A245" s="101">
        <v>15</v>
      </c>
      <c r="B245" s="81" t="s">
        <v>84</v>
      </c>
      <c r="C245" s="104" t="s">
        <v>437</v>
      </c>
      <c r="D245" s="46" t="s">
        <v>61</v>
      </c>
      <c r="E245" s="102" t="s">
        <v>365</v>
      </c>
      <c r="F245" s="81">
        <v>99</v>
      </c>
      <c r="G245" s="148">
        <v>43661</v>
      </c>
      <c r="H245" s="148">
        <v>45488</v>
      </c>
      <c r="I245" s="81" t="s">
        <v>170</v>
      </c>
      <c r="J245" s="46" t="s">
        <v>348</v>
      </c>
      <c r="K245" s="46" t="s">
        <v>72</v>
      </c>
      <c r="L245" s="77">
        <v>21.03</v>
      </c>
      <c r="M245" s="46">
        <v>5.12</v>
      </c>
      <c r="N245" s="68">
        <v>17697</v>
      </c>
      <c r="O245" s="69">
        <f t="shared" si="1206"/>
        <v>90608.639999999999</v>
      </c>
      <c r="P245" s="46"/>
      <c r="Q245" s="46"/>
      <c r="R245" s="46"/>
      <c r="S245" s="46">
        <v>2</v>
      </c>
      <c r="T245" s="46"/>
      <c r="U245" s="46"/>
      <c r="V245" s="67">
        <f t="shared" si="1631"/>
        <v>2</v>
      </c>
      <c r="W245" s="67">
        <f t="shared" ref="W245" si="1661">SUM(Q245+T245)</f>
        <v>0</v>
      </c>
      <c r="X245" s="67">
        <f t="shared" si="1633"/>
        <v>0</v>
      </c>
      <c r="Y245" s="69">
        <f t="shared" si="1509"/>
        <v>0</v>
      </c>
      <c r="Z245" s="69">
        <f t="shared" si="1510"/>
        <v>0</v>
      </c>
      <c r="AA245" s="69">
        <f t="shared" si="1511"/>
        <v>0</v>
      </c>
      <c r="AB245" s="69">
        <f t="shared" si="1512"/>
        <v>11326.08</v>
      </c>
      <c r="AC245" s="69">
        <f t="shared" si="1513"/>
        <v>0</v>
      </c>
      <c r="AD245" s="69">
        <f t="shared" si="1514"/>
        <v>0</v>
      </c>
      <c r="AE245" s="69">
        <f t="shared" ref="AE245" si="1662">SUM(Y245:AD245)</f>
        <v>11326.08</v>
      </c>
      <c r="AF245" s="72">
        <f t="shared" si="1175"/>
        <v>5663.04</v>
      </c>
      <c r="AG245" s="69">
        <f t="shared" si="1635"/>
        <v>1698.912</v>
      </c>
      <c r="AH245" s="69">
        <f t="shared" si="1233"/>
        <v>442.42500000000001</v>
      </c>
      <c r="AI245" s="69">
        <f t="shared" si="1599"/>
        <v>19130.457000000002</v>
      </c>
      <c r="AJ245" s="78"/>
      <c r="AK245" s="71">
        <f t="shared" si="1518"/>
        <v>0</v>
      </c>
      <c r="AL245" s="78"/>
      <c r="AM245" s="71">
        <f t="shared" si="1636"/>
        <v>0</v>
      </c>
      <c r="AN245" s="71"/>
      <c r="AO245" s="71"/>
      <c r="AP245" s="78"/>
      <c r="AQ245" s="71">
        <f t="shared" si="1637"/>
        <v>0</v>
      </c>
      <c r="AR245" s="78"/>
      <c r="AS245" s="71">
        <f t="shared" si="1638"/>
        <v>0</v>
      </c>
      <c r="AT245" s="70">
        <f t="shared" si="1601"/>
        <v>0</v>
      </c>
      <c r="AU245" s="71">
        <f t="shared" si="1602"/>
        <v>0</v>
      </c>
      <c r="AV245" s="70">
        <f t="shared" si="1603"/>
        <v>0</v>
      </c>
      <c r="AW245" s="71">
        <f t="shared" si="1604"/>
        <v>0</v>
      </c>
      <c r="AX245" s="79"/>
      <c r="AY245" s="80"/>
      <c r="AZ245" s="80"/>
      <c r="BA245" s="80"/>
      <c r="BB245" s="71">
        <f t="shared" si="1525"/>
        <v>0</v>
      </c>
      <c r="BC245" s="46"/>
      <c r="BD245" s="46"/>
      <c r="BE245" s="46"/>
      <c r="BF245" s="69">
        <f t="shared" si="1526"/>
        <v>0</v>
      </c>
      <c r="BG245" s="69">
        <f t="shared" si="1639"/>
        <v>2</v>
      </c>
      <c r="BH245" s="69">
        <f t="shared" si="1640"/>
        <v>5096.7359999999999</v>
      </c>
      <c r="BI245" s="72"/>
      <c r="BJ245" s="72">
        <f t="shared" si="1541"/>
        <v>0</v>
      </c>
      <c r="BK245" s="69">
        <f t="shared" si="1571"/>
        <v>2</v>
      </c>
      <c r="BL245" s="69">
        <f>(AE245+AF245)*35%</f>
        <v>5946.1919999999991</v>
      </c>
      <c r="BM245" s="69"/>
      <c r="BN245" s="69"/>
      <c r="BO245" s="69"/>
      <c r="BP245" s="72">
        <f t="shared" si="1606"/>
        <v>0</v>
      </c>
      <c r="BQ245" s="69">
        <f t="shared" si="1607"/>
        <v>11042.928</v>
      </c>
      <c r="BR245" s="69">
        <f t="shared" si="1608"/>
        <v>13467.416999999999</v>
      </c>
      <c r="BS245" s="69">
        <f t="shared" si="1609"/>
        <v>5096.7359999999999</v>
      </c>
      <c r="BT245" s="69">
        <f t="shared" si="1610"/>
        <v>11609.232</v>
      </c>
      <c r="BU245" s="69">
        <f t="shared" si="1611"/>
        <v>30173.385000000002</v>
      </c>
      <c r="BV245" s="73">
        <f t="shared" si="1612"/>
        <v>362080.62</v>
      </c>
      <c r="BW245" s="54" t="s">
        <v>231</v>
      </c>
    </row>
    <row r="246" spans="1:76" s="55" customFormat="1" ht="14.25" customHeight="1" x14ac:dyDescent="0.3">
      <c r="A246" s="101">
        <v>16</v>
      </c>
      <c r="B246" s="81" t="s">
        <v>84</v>
      </c>
      <c r="C246" s="104" t="s">
        <v>427</v>
      </c>
      <c r="D246" s="46" t="s">
        <v>61</v>
      </c>
      <c r="E246" s="102" t="s">
        <v>365</v>
      </c>
      <c r="F246" s="81">
        <v>99</v>
      </c>
      <c r="G246" s="148">
        <v>43661</v>
      </c>
      <c r="H246" s="148">
        <v>45488</v>
      </c>
      <c r="I246" s="81" t="s">
        <v>170</v>
      </c>
      <c r="J246" s="46" t="s">
        <v>348</v>
      </c>
      <c r="K246" s="46" t="s">
        <v>72</v>
      </c>
      <c r="L246" s="77">
        <v>21.03</v>
      </c>
      <c r="M246" s="46">
        <v>5.12</v>
      </c>
      <c r="N246" s="68">
        <v>17697</v>
      </c>
      <c r="O246" s="69">
        <f t="shared" si="1206"/>
        <v>90608.639999999999</v>
      </c>
      <c r="P246" s="46"/>
      <c r="Q246" s="46"/>
      <c r="R246" s="46"/>
      <c r="S246" s="46">
        <v>2</v>
      </c>
      <c r="T246" s="46"/>
      <c r="U246" s="46"/>
      <c r="V246" s="67">
        <f t="shared" ref="V246" si="1663">SUM(P246+S246)</f>
        <v>2</v>
      </c>
      <c r="W246" s="67">
        <f t="shared" ref="W246" si="1664">SUM(Q246+T246)</f>
        <v>0</v>
      </c>
      <c r="X246" s="67">
        <f t="shared" ref="X246" si="1665">SUM(R246+U246)</f>
        <v>0</v>
      </c>
      <c r="Y246" s="69">
        <f t="shared" si="1509"/>
        <v>0</v>
      </c>
      <c r="Z246" s="69">
        <f t="shared" si="1510"/>
        <v>0</v>
      </c>
      <c r="AA246" s="69">
        <f t="shared" si="1511"/>
        <v>0</v>
      </c>
      <c r="AB246" s="69">
        <f t="shared" si="1512"/>
        <v>11326.08</v>
      </c>
      <c r="AC246" s="69">
        <f t="shared" si="1513"/>
        <v>0</v>
      </c>
      <c r="AD246" s="69">
        <f t="shared" si="1514"/>
        <v>0</v>
      </c>
      <c r="AE246" s="69">
        <f t="shared" ref="AE246" si="1666">SUM(Y246:AD246)</f>
        <v>11326.08</v>
      </c>
      <c r="AF246" s="72">
        <f t="shared" si="1175"/>
        <v>5663.04</v>
      </c>
      <c r="AG246" s="69">
        <f t="shared" ref="AG246" si="1667">(AE246+AF246)*10%</f>
        <v>1698.912</v>
      </c>
      <c r="AH246" s="69">
        <f t="shared" si="1233"/>
        <v>442.42500000000001</v>
      </c>
      <c r="AI246" s="69">
        <f t="shared" ref="AI246" si="1668">AH246+AG246+AF246+AE246</f>
        <v>19130.457000000002</v>
      </c>
      <c r="AJ246" s="78"/>
      <c r="AK246" s="71">
        <f t="shared" si="1518"/>
        <v>0</v>
      </c>
      <c r="AL246" s="78"/>
      <c r="AM246" s="71">
        <f t="shared" si="1636"/>
        <v>0</v>
      </c>
      <c r="AN246" s="71"/>
      <c r="AO246" s="71"/>
      <c r="AP246" s="78"/>
      <c r="AQ246" s="71">
        <f t="shared" si="1637"/>
        <v>0</v>
      </c>
      <c r="AR246" s="78"/>
      <c r="AS246" s="71">
        <f t="shared" si="1638"/>
        <v>0</v>
      </c>
      <c r="AT246" s="70">
        <f t="shared" ref="AT246" si="1669">AP246+AR246</f>
        <v>0</v>
      </c>
      <c r="AU246" s="71">
        <f t="shared" ref="AU246" si="1670">AQ246+AS246</f>
        <v>0</v>
      </c>
      <c r="AV246" s="70">
        <f t="shared" ref="AV246" si="1671">AN246+AT246</f>
        <v>0</v>
      </c>
      <c r="AW246" s="71">
        <f t="shared" ref="AW246" si="1672">AO246+AU246</f>
        <v>0</v>
      </c>
      <c r="AX246" s="79"/>
      <c r="AY246" s="80"/>
      <c r="AZ246" s="80"/>
      <c r="BA246" s="80"/>
      <c r="BB246" s="71">
        <f t="shared" si="1525"/>
        <v>0</v>
      </c>
      <c r="BC246" s="46"/>
      <c r="BD246" s="46"/>
      <c r="BE246" s="46"/>
      <c r="BF246" s="69">
        <f t="shared" si="1526"/>
        <v>0</v>
      </c>
      <c r="BG246" s="69">
        <f t="shared" ref="BG246" si="1673">V246+W246+X246</f>
        <v>2</v>
      </c>
      <c r="BH246" s="69">
        <f t="shared" ref="BH246" si="1674">(AE246+AF246)*30%</f>
        <v>5096.7359999999999</v>
      </c>
      <c r="BI246" s="72"/>
      <c r="BJ246" s="72">
        <f t="shared" si="1541"/>
        <v>0</v>
      </c>
      <c r="BK246" s="69">
        <f t="shared" si="1571"/>
        <v>2</v>
      </c>
      <c r="BL246" s="69">
        <f t="shared" ref="BL246:BL250" si="1675">(AE246+AF246)*35%</f>
        <v>5946.1919999999991</v>
      </c>
      <c r="BM246" s="69"/>
      <c r="BN246" s="69"/>
      <c r="BO246" s="69"/>
      <c r="BP246" s="72">
        <f t="shared" ref="BP246" si="1676">7079/18*BO246</f>
        <v>0</v>
      </c>
      <c r="BQ246" s="69">
        <f t="shared" ref="BQ246" si="1677">AW246+BB246+BF246+BH246+BJ246+BL246+BP246</f>
        <v>11042.928</v>
      </c>
      <c r="BR246" s="69">
        <f t="shared" ref="BR246" si="1678">AE246+AG246+AH246+BF246+BP246</f>
        <v>13467.416999999999</v>
      </c>
      <c r="BS246" s="69">
        <f t="shared" ref="BS246" si="1679">AW246+BB246+BH246+BJ246</f>
        <v>5096.7359999999999</v>
      </c>
      <c r="BT246" s="69">
        <f t="shared" ref="BT246" si="1680">AF246+BL246</f>
        <v>11609.232</v>
      </c>
      <c r="BU246" s="69">
        <f t="shared" ref="BU246" si="1681">SUM(AI246+BQ246)</f>
        <v>30173.385000000002</v>
      </c>
      <c r="BV246" s="73">
        <f t="shared" ref="BV246" si="1682">BU246*12</f>
        <v>362080.62</v>
      </c>
      <c r="BW246" s="54" t="s">
        <v>231</v>
      </c>
    </row>
    <row r="247" spans="1:76" s="55" customFormat="1" ht="14.25" customHeight="1" x14ac:dyDescent="0.3">
      <c r="A247" s="101">
        <v>17</v>
      </c>
      <c r="B247" s="81" t="s">
        <v>258</v>
      </c>
      <c r="C247" s="81" t="s">
        <v>389</v>
      </c>
      <c r="D247" s="46" t="s">
        <v>61</v>
      </c>
      <c r="E247" s="102" t="s">
        <v>259</v>
      </c>
      <c r="F247" s="81"/>
      <c r="G247" s="148"/>
      <c r="H247" s="148"/>
      <c r="I247" s="81"/>
      <c r="J247" s="46" t="s">
        <v>65</v>
      </c>
      <c r="K247" s="46" t="s">
        <v>62</v>
      </c>
      <c r="L247" s="77">
        <v>2</v>
      </c>
      <c r="M247" s="46">
        <v>4.1900000000000004</v>
      </c>
      <c r="N247" s="68">
        <v>17697</v>
      </c>
      <c r="O247" s="69">
        <f t="shared" si="1206"/>
        <v>74150.430000000008</v>
      </c>
      <c r="P247" s="46"/>
      <c r="Q247" s="46"/>
      <c r="R247" s="46"/>
      <c r="S247" s="46"/>
      <c r="T247" s="46"/>
      <c r="U247" s="46">
        <v>1</v>
      </c>
      <c r="V247" s="67">
        <f t="shared" ref="V247:V249" si="1683">SUM(P247+S247)</f>
        <v>0</v>
      </c>
      <c r="W247" s="67">
        <f t="shared" ref="W247:W249" si="1684">SUM(Q247+T247)</f>
        <v>0</v>
      </c>
      <c r="X247" s="67">
        <f t="shared" ref="X247:X249" si="1685">SUM(R247+U247)</f>
        <v>1</v>
      </c>
      <c r="Y247" s="69">
        <f t="shared" si="1509"/>
        <v>0</v>
      </c>
      <c r="Z247" s="69">
        <f t="shared" si="1510"/>
        <v>0</v>
      </c>
      <c r="AA247" s="69">
        <f t="shared" si="1511"/>
        <v>0</v>
      </c>
      <c r="AB247" s="69">
        <f t="shared" si="1512"/>
        <v>0</v>
      </c>
      <c r="AC247" s="69">
        <f t="shared" si="1513"/>
        <v>0</v>
      </c>
      <c r="AD247" s="69">
        <f t="shared" si="1514"/>
        <v>4634.4018750000005</v>
      </c>
      <c r="AE247" s="69">
        <f t="shared" ref="AE247:AE249" si="1686">SUM(Y247:AD247)</f>
        <v>4634.4018750000005</v>
      </c>
      <c r="AF247" s="72">
        <f t="shared" si="1175"/>
        <v>2317.2009375000002</v>
      </c>
      <c r="AG247" s="69">
        <f t="shared" si="1595"/>
        <v>695.16028125000014</v>
      </c>
      <c r="AH247" s="69">
        <f t="shared" si="1233"/>
        <v>221.21250000000001</v>
      </c>
      <c r="AI247" s="69">
        <f t="shared" ref="AI247:AI249" si="1687">AH247+AG247+AF247+AE247</f>
        <v>7867.9755937500013</v>
      </c>
      <c r="AJ247" s="78"/>
      <c r="AK247" s="71">
        <f t="shared" si="1518"/>
        <v>0</v>
      </c>
      <c r="AL247" s="78"/>
      <c r="AM247" s="71">
        <f t="shared" si="1636"/>
        <v>0</v>
      </c>
      <c r="AN247" s="71"/>
      <c r="AO247" s="71">
        <f t="shared" ref="AO247:AO249" si="1688">AK247+AM247</f>
        <v>0</v>
      </c>
      <c r="AP247" s="78"/>
      <c r="AQ247" s="71">
        <f t="shared" si="1637"/>
        <v>0</v>
      </c>
      <c r="AR247" s="78"/>
      <c r="AS247" s="71">
        <f t="shared" si="1638"/>
        <v>0</v>
      </c>
      <c r="AT247" s="70">
        <f t="shared" ref="AT247:AT249" si="1689">AP247+AR247</f>
        <v>0</v>
      </c>
      <c r="AU247" s="71">
        <f t="shared" ref="AU247:AU249" si="1690">AQ247+AS247</f>
        <v>0</v>
      </c>
      <c r="AV247" s="70">
        <f t="shared" ref="AV247:AV249" si="1691">AN247+AT247</f>
        <v>0</v>
      </c>
      <c r="AW247" s="71">
        <f t="shared" ref="AW247:AW249" si="1692">AO247+AU247</f>
        <v>0</v>
      </c>
      <c r="AX247" s="79"/>
      <c r="AY247" s="80"/>
      <c r="AZ247" s="80"/>
      <c r="BA247" s="80"/>
      <c r="BB247" s="71">
        <f t="shared" si="1525"/>
        <v>0</v>
      </c>
      <c r="BC247" s="46"/>
      <c r="BD247" s="46"/>
      <c r="BE247" s="46"/>
      <c r="BF247" s="69">
        <f t="shared" si="1526"/>
        <v>0</v>
      </c>
      <c r="BG247" s="69">
        <f t="shared" ref="BG247:BG249" si="1693">V247+W247+X247</f>
        <v>1</v>
      </c>
      <c r="BH247" s="69">
        <f t="shared" si="1596"/>
        <v>2085.4808437500001</v>
      </c>
      <c r="BI247" s="72"/>
      <c r="BJ247" s="72">
        <f t="shared" si="1541"/>
        <v>0</v>
      </c>
      <c r="BK247" s="69"/>
      <c r="BL247" s="69"/>
      <c r="BM247" s="69"/>
      <c r="BN247" s="69"/>
      <c r="BO247" s="72"/>
      <c r="BP247" s="72">
        <f t="shared" ref="BP247:BP249" si="1694">7079/18*BO247</f>
        <v>0</v>
      </c>
      <c r="BQ247" s="69">
        <f t="shared" ref="BQ247:BQ249" si="1695">AW247+BB247+BF247+BH247+BJ247+BL247+BP247</f>
        <v>2085.4808437500001</v>
      </c>
      <c r="BR247" s="69">
        <f t="shared" ref="BR247:BR249" si="1696">AE247+AG247+AH247+BF247+BP247</f>
        <v>5550.7746562500006</v>
      </c>
      <c r="BS247" s="69">
        <f t="shared" ref="BS247:BS249" si="1697">AW247+BB247+BH247+BJ247</f>
        <v>2085.4808437500001</v>
      </c>
      <c r="BT247" s="69">
        <f t="shared" ref="BT247:BT249" si="1698">AF247+BL247</f>
        <v>2317.2009375000002</v>
      </c>
      <c r="BU247" s="69">
        <f t="shared" ref="BU247:BU249" si="1699">SUM(AI247+BQ247)</f>
        <v>9953.4564375000009</v>
      </c>
      <c r="BV247" s="73">
        <f t="shared" ref="BV247:BV249" si="1700">BU247*12</f>
        <v>119441.47725000001</v>
      </c>
      <c r="BW247" s="54"/>
    </row>
    <row r="248" spans="1:76" s="55" customFormat="1" ht="14.25" customHeight="1" x14ac:dyDescent="0.3">
      <c r="A248" s="101">
        <v>18</v>
      </c>
      <c r="B248" s="1" t="s">
        <v>461</v>
      </c>
      <c r="C248" s="81" t="s">
        <v>438</v>
      </c>
      <c r="D248" s="46" t="s">
        <v>61</v>
      </c>
      <c r="E248" s="82" t="s">
        <v>153</v>
      </c>
      <c r="F248" s="75">
        <v>90</v>
      </c>
      <c r="G248" s="76">
        <v>43453</v>
      </c>
      <c r="H248" s="76">
        <v>45279</v>
      </c>
      <c r="I248" s="75" t="s">
        <v>170</v>
      </c>
      <c r="J248" s="46" t="s">
        <v>348</v>
      </c>
      <c r="K248" s="46" t="s">
        <v>72</v>
      </c>
      <c r="L248" s="77">
        <v>17.059999999999999</v>
      </c>
      <c r="M248" s="46">
        <v>5.03</v>
      </c>
      <c r="N248" s="68">
        <v>17697</v>
      </c>
      <c r="O248" s="69">
        <f t="shared" si="1206"/>
        <v>89015.91</v>
      </c>
      <c r="P248" s="46"/>
      <c r="Q248" s="46"/>
      <c r="R248" s="46"/>
      <c r="S248" s="46">
        <v>1</v>
      </c>
      <c r="T248" s="46"/>
      <c r="U248" s="46"/>
      <c r="V248" s="67">
        <f t="shared" si="1683"/>
        <v>1</v>
      </c>
      <c r="W248" s="67">
        <f t="shared" si="1684"/>
        <v>0</v>
      </c>
      <c r="X248" s="67">
        <f t="shared" si="1685"/>
        <v>0</v>
      </c>
      <c r="Y248" s="69">
        <f t="shared" si="1509"/>
        <v>0</v>
      </c>
      <c r="Z248" s="69">
        <f t="shared" si="1510"/>
        <v>0</v>
      </c>
      <c r="AA248" s="69">
        <f t="shared" si="1511"/>
        <v>0</v>
      </c>
      <c r="AB248" s="69">
        <f t="shared" si="1512"/>
        <v>5563.4943750000002</v>
      </c>
      <c r="AC248" s="69">
        <f t="shared" si="1513"/>
        <v>0</v>
      </c>
      <c r="AD248" s="69">
        <f t="shared" si="1514"/>
        <v>0</v>
      </c>
      <c r="AE248" s="69">
        <f t="shared" si="1686"/>
        <v>5563.4943750000002</v>
      </c>
      <c r="AF248" s="72">
        <f t="shared" si="1175"/>
        <v>2781.7471875000001</v>
      </c>
      <c r="AG248" s="69">
        <f t="shared" ref="AG248:AG249" si="1701">(AE248+AF248)*10%</f>
        <v>834.52415625000003</v>
      </c>
      <c r="AH248" s="69">
        <f t="shared" si="1233"/>
        <v>221.21250000000001</v>
      </c>
      <c r="AI248" s="69">
        <f t="shared" si="1687"/>
        <v>9400.9782187500005</v>
      </c>
      <c r="AJ248" s="78"/>
      <c r="AK248" s="71">
        <f t="shared" si="1518"/>
        <v>0</v>
      </c>
      <c r="AL248" s="78"/>
      <c r="AM248" s="71">
        <f t="shared" si="1636"/>
        <v>0</v>
      </c>
      <c r="AN248" s="71">
        <f>AJ248+AL248</f>
        <v>0</v>
      </c>
      <c r="AO248" s="71">
        <f t="shared" si="1688"/>
        <v>0</v>
      </c>
      <c r="AP248" s="78"/>
      <c r="AQ248" s="71">
        <f t="shared" si="1637"/>
        <v>0</v>
      </c>
      <c r="AR248" s="78"/>
      <c r="AS248" s="71">
        <f t="shared" si="1638"/>
        <v>0</v>
      </c>
      <c r="AT248" s="70">
        <f t="shared" si="1689"/>
        <v>0</v>
      </c>
      <c r="AU248" s="71">
        <f t="shared" si="1690"/>
        <v>0</v>
      </c>
      <c r="AV248" s="70">
        <f t="shared" si="1691"/>
        <v>0</v>
      </c>
      <c r="AW248" s="71">
        <f t="shared" si="1692"/>
        <v>0</v>
      </c>
      <c r="AX248" s="79"/>
      <c r="AY248" s="80"/>
      <c r="AZ248" s="80"/>
      <c r="BA248" s="80"/>
      <c r="BB248" s="71">
        <f t="shared" si="1525"/>
        <v>0</v>
      </c>
      <c r="BC248" s="46"/>
      <c r="BD248" s="46"/>
      <c r="BE248" s="46"/>
      <c r="BF248" s="69">
        <f t="shared" si="1526"/>
        <v>0</v>
      </c>
      <c r="BG248" s="69">
        <f t="shared" si="1693"/>
        <v>1</v>
      </c>
      <c r="BH248" s="69">
        <f t="shared" si="1596"/>
        <v>2503.5724687499996</v>
      </c>
      <c r="BI248" s="72"/>
      <c r="BJ248" s="72">
        <f t="shared" si="1541"/>
        <v>0</v>
      </c>
      <c r="BK248" s="69">
        <f t="shared" si="1571"/>
        <v>1</v>
      </c>
      <c r="BL248" s="69">
        <f t="shared" si="1675"/>
        <v>2920.8345468749994</v>
      </c>
      <c r="BM248" s="69"/>
      <c r="BN248" s="69"/>
      <c r="BO248" s="69"/>
      <c r="BP248" s="72">
        <f t="shared" si="1694"/>
        <v>0</v>
      </c>
      <c r="BQ248" s="69">
        <f t="shared" si="1695"/>
        <v>5424.4070156249991</v>
      </c>
      <c r="BR248" s="69">
        <f t="shared" si="1696"/>
        <v>6619.2310312499994</v>
      </c>
      <c r="BS248" s="69">
        <f t="shared" si="1697"/>
        <v>2503.5724687499996</v>
      </c>
      <c r="BT248" s="69">
        <f t="shared" si="1698"/>
        <v>5702.5817343749995</v>
      </c>
      <c r="BU248" s="69">
        <f t="shared" si="1699"/>
        <v>14825.385234375</v>
      </c>
      <c r="BV248" s="73">
        <f t="shared" si="1700"/>
        <v>177904.62281249999</v>
      </c>
      <c r="BW248" s="54" t="s">
        <v>231</v>
      </c>
    </row>
    <row r="249" spans="1:76" s="55" customFormat="1" ht="14.25" customHeight="1" x14ac:dyDescent="0.3">
      <c r="A249" s="101">
        <v>19</v>
      </c>
      <c r="B249" s="1" t="s">
        <v>461</v>
      </c>
      <c r="C249" s="81" t="s">
        <v>427</v>
      </c>
      <c r="D249" s="46" t="s">
        <v>61</v>
      </c>
      <c r="E249" s="82" t="s">
        <v>153</v>
      </c>
      <c r="F249" s="75">
        <v>90</v>
      </c>
      <c r="G249" s="76">
        <v>43453</v>
      </c>
      <c r="H249" s="76">
        <v>45279</v>
      </c>
      <c r="I249" s="75" t="s">
        <v>170</v>
      </c>
      <c r="J249" s="46" t="s">
        <v>348</v>
      </c>
      <c r="K249" s="46" t="s">
        <v>72</v>
      </c>
      <c r="L249" s="77">
        <v>17.059999999999999</v>
      </c>
      <c r="M249" s="46">
        <v>5.03</v>
      </c>
      <c r="N249" s="68">
        <v>17697</v>
      </c>
      <c r="O249" s="69">
        <f t="shared" si="1206"/>
        <v>89015.91</v>
      </c>
      <c r="P249" s="46"/>
      <c r="Q249" s="46"/>
      <c r="R249" s="46"/>
      <c r="S249" s="46">
        <v>1</v>
      </c>
      <c r="T249" s="46"/>
      <c r="U249" s="46"/>
      <c r="V249" s="67">
        <f t="shared" si="1683"/>
        <v>1</v>
      </c>
      <c r="W249" s="67">
        <f t="shared" si="1684"/>
        <v>0</v>
      </c>
      <c r="X249" s="67">
        <f t="shared" si="1685"/>
        <v>0</v>
      </c>
      <c r="Y249" s="69">
        <f t="shared" si="1509"/>
        <v>0</v>
      </c>
      <c r="Z249" s="69">
        <f t="shared" si="1510"/>
        <v>0</v>
      </c>
      <c r="AA249" s="69">
        <f t="shared" si="1511"/>
        <v>0</v>
      </c>
      <c r="AB249" s="69">
        <f t="shared" si="1512"/>
        <v>5563.4943750000002</v>
      </c>
      <c r="AC249" s="69">
        <f t="shared" si="1513"/>
        <v>0</v>
      </c>
      <c r="AD249" s="69">
        <f t="shared" si="1514"/>
        <v>0</v>
      </c>
      <c r="AE249" s="69">
        <f t="shared" si="1686"/>
        <v>5563.4943750000002</v>
      </c>
      <c r="AF249" s="72">
        <f t="shared" si="1175"/>
        <v>2781.7471875000001</v>
      </c>
      <c r="AG249" s="69">
        <f t="shared" si="1701"/>
        <v>834.52415625000003</v>
      </c>
      <c r="AH249" s="69">
        <f t="shared" si="1233"/>
        <v>221.21250000000001</v>
      </c>
      <c r="AI249" s="69">
        <f t="shared" si="1687"/>
        <v>9400.9782187500005</v>
      </c>
      <c r="AJ249" s="78"/>
      <c r="AK249" s="71">
        <f t="shared" si="1518"/>
        <v>0</v>
      </c>
      <c r="AL249" s="78"/>
      <c r="AM249" s="71">
        <f t="shared" si="1636"/>
        <v>0</v>
      </c>
      <c r="AN249" s="71">
        <f t="shared" ref="AN249" si="1702">AJ249+AL249</f>
        <v>0</v>
      </c>
      <c r="AO249" s="71">
        <f t="shared" si="1688"/>
        <v>0</v>
      </c>
      <c r="AP249" s="78"/>
      <c r="AQ249" s="71">
        <f t="shared" si="1637"/>
        <v>0</v>
      </c>
      <c r="AR249" s="78"/>
      <c r="AS249" s="71">
        <f t="shared" si="1638"/>
        <v>0</v>
      </c>
      <c r="AT249" s="70">
        <f t="shared" si="1689"/>
        <v>0</v>
      </c>
      <c r="AU249" s="71">
        <f t="shared" si="1690"/>
        <v>0</v>
      </c>
      <c r="AV249" s="70">
        <f t="shared" si="1691"/>
        <v>0</v>
      </c>
      <c r="AW249" s="71">
        <f t="shared" si="1692"/>
        <v>0</v>
      </c>
      <c r="AX249" s="79"/>
      <c r="AY249" s="80"/>
      <c r="AZ249" s="80"/>
      <c r="BA249" s="80"/>
      <c r="BB249" s="71">
        <f t="shared" si="1525"/>
        <v>0</v>
      </c>
      <c r="BC249" s="46"/>
      <c r="BD249" s="46"/>
      <c r="BE249" s="46"/>
      <c r="BF249" s="69">
        <f t="shared" si="1526"/>
        <v>0</v>
      </c>
      <c r="BG249" s="69">
        <f t="shared" si="1693"/>
        <v>1</v>
      </c>
      <c r="BH249" s="69">
        <f t="shared" ref="BH249" si="1703">(AE249+AF249)*30%</f>
        <v>2503.5724687499996</v>
      </c>
      <c r="BI249" s="72"/>
      <c r="BJ249" s="72">
        <f t="shared" si="1541"/>
        <v>0</v>
      </c>
      <c r="BK249" s="69">
        <f t="shared" si="1571"/>
        <v>1</v>
      </c>
      <c r="BL249" s="69">
        <f t="shared" si="1675"/>
        <v>2920.8345468749994</v>
      </c>
      <c r="BM249" s="69"/>
      <c r="BN249" s="69"/>
      <c r="BO249" s="69"/>
      <c r="BP249" s="72">
        <f t="shared" si="1694"/>
        <v>0</v>
      </c>
      <c r="BQ249" s="69">
        <f t="shared" si="1695"/>
        <v>5424.4070156249991</v>
      </c>
      <c r="BR249" s="69">
        <f t="shared" si="1696"/>
        <v>6619.2310312499994</v>
      </c>
      <c r="BS249" s="69">
        <f t="shared" si="1697"/>
        <v>2503.5724687499996</v>
      </c>
      <c r="BT249" s="69">
        <f t="shared" si="1698"/>
        <v>5702.5817343749995</v>
      </c>
      <c r="BU249" s="69">
        <f t="shared" si="1699"/>
        <v>14825.385234375</v>
      </c>
      <c r="BV249" s="73">
        <f t="shared" si="1700"/>
        <v>177904.62281249999</v>
      </c>
      <c r="BW249" s="54" t="s">
        <v>231</v>
      </c>
    </row>
    <row r="250" spans="1:76" s="55" customFormat="1" ht="14.25" customHeight="1" x14ac:dyDescent="0.3">
      <c r="A250" s="101">
        <v>20</v>
      </c>
      <c r="B250" s="1" t="s">
        <v>461</v>
      </c>
      <c r="C250" s="81" t="s">
        <v>494</v>
      </c>
      <c r="D250" s="46" t="s">
        <v>61</v>
      </c>
      <c r="E250" s="82" t="s">
        <v>153</v>
      </c>
      <c r="F250" s="75">
        <v>90</v>
      </c>
      <c r="G250" s="76">
        <v>43453</v>
      </c>
      <c r="H250" s="76">
        <v>45279</v>
      </c>
      <c r="I250" s="75" t="s">
        <v>170</v>
      </c>
      <c r="J250" s="46" t="s">
        <v>348</v>
      </c>
      <c r="K250" s="46" t="s">
        <v>72</v>
      </c>
      <c r="L250" s="77">
        <v>17.059999999999999</v>
      </c>
      <c r="M250" s="46">
        <v>5.03</v>
      </c>
      <c r="N250" s="68">
        <v>17697</v>
      </c>
      <c r="O250" s="69">
        <f t="shared" si="1206"/>
        <v>89015.91</v>
      </c>
      <c r="P250" s="46"/>
      <c r="Q250" s="46"/>
      <c r="R250" s="46"/>
      <c r="S250" s="46">
        <v>1</v>
      </c>
      <c r="T250" s="46"/>
      <c r="U250" s="46"/>
      <c r="V250" s="67">
        <f t="shared" ref="V250:V251" si="1704">SUM(P250+S250)</f>
        <v>1</v>
      </c>
      <c r="W250" s="67">
        <f t="shared" ref="W250" si="1705">SUM(Q250+T250)</f>
        <v>0</v>
      </c>
      <c r="X250" s="67">
        <f t="shared" ref="X250" si="1706">SUM(R250+U250)</f>
        <v>0</v>
      </c>
      <c r="Y250" s="69">
        <f t="shared" si="1509"/>
        <v>0</v>
      </c>
      <c r="Z250" s="69">
        <f t="shared" si="1510"/>
        <v>0</v>
      </c>
      <c r="AA250" s="69">
        <f t="shared" si="1511"/>
        <v>0</v>
      </c>
      <c r="AB250" s="69">
        <f t="shared" si="1512"/>
        <v>5563.4943750000002</v>
      </c>
      <c r="AC250" s="69">
        <f t="shared" si="1513"/>
        <v>0</v>
      </c>
      <c r="AD250" s="69">
        <f t="shared" si="1514"/>
        <v>0</v>
      </c>
      <c r="AE250" s="69">
        <f t="shared" ref="AE250" si="1707">SUM(Y250:AD250)</f>
        <v>5563.4943750000002</v>
      </c>
      <c r="AF250" s="72">
        <f t="shared" si="1175"/>
        <v>2781.7471875000001</v>
      </c>
      <c r="AG250" s="69">
        <f t="shared" ref="AG250:AG251" si="1708">(AE250+AF250)*10%</f>
        <v>834.52415625000003</v>
      </c>
      <c r="AH250" s="69">
        <f t="shared" si="1233"/>
        <v>221.21250000000001</v>
      </c>
      <c r="AI250" s="69">
        <f t="shared" ref="AI250:AI251" si="1709">AH250+AG250+AF250+AE250</f>
        <v>9400.9782187500005</v>
      </c>
      <c r="AJ250" s="78"/>
      <c r="AK250" s="71">
        <f t="shared" si="1518"/>
        <v>0</v>
      </c>
      <c r="AL250" s="78"/>
      <c r="AM250" s="71">
        <f t="shared" si="1636"/>
        <v>0</v>
      </c>
      <c r="AN250" s="71">
        <f t="shared" ref="AN250:AN251" si="1710">AJ250+AL250</f>
        <v>0</v>
      </c>
      <c r="AO250" s="71">
        <f t="shared" ref="AO250:AO251" si="1711">AK250+AM250</f>
        <v>0</v>
      </c>
      <c r="AP250" s="78"/>
      <c r="AQ250" s="71">
        <f t="shared" si="1637"/>
        <v>0</v>
      </c>
      <c r="AR250" s="78"/>
      <c r="AS250" s="71">
        <f t="shared" si="1638"/>
        <v>0</v>
      </c>
      <c r="AT250" s="70">
        <f t="shared" ref="AT250:AT251" si="1712">AP250+AR250</f>
        <v>0</v>
      </c>
      <c r="AU250" s="71">
        <f t="shared" ref="AU250:AU251" si="1713">AQ250+AS250</f>
        <v>0</v>
      </c>
      <c r="AV250" s="70">
        <f t="shared" ref="AV250:AV252" si="1714">AN250+AT250</f>
        <v>0</v>
      </c>
      <c r="AW250" s="71">
        <f t="shared" ref="AW250:AW251" si="1715">AO250+AU250</f>
        <v>0</v>
      </c>
      <c r="AX250" s="79"/>
      <c r="AY250" s="80"/>
      <c r="AZ250" s="80"/>
      <c r="BA250" s="80"/>
      <c r="BB250" s="71">
        <f t="shared" si="1525"/>
        <v>0</v>
      </c>
      <c r="BC250" s="46"/>
      <c r="BD250" s="46"/>
      <c r="BE250" s="46"/>
      <c r="BF250" s="69">
        <f t="shared" si="1526"/>
        <v>0</v>
      </c>
      <c r="BG250" s="69">
        <f t="shared" ref="BG250:BG251" si="1716">V250+W250+X250</f>
        <v>1</v>
      </c>
      <c r="BH250" s="69">
        <f t="shared" si="1596"/>
        <v>2503.5724687499996</v>
      </c>
      <c r="BI250" s="72"/>
      <c r="BJ250" s="72">
        <f t="shared" si="1541"/>
        <v>0</v>
      </c>
      <c r="BK250" s="69">
        <f t="shared" si="1571"/>
        <v>1</v>
      </c>
      <c r="BL250" s="69">
        <f t="shared" si="1675"/>
        <v>2920.8345468749994</v>
      </c>
      <c r="BM250" s="69"/>
      <c r="BN250" s="69"/>
      <c r="BO250" s="69"/>
      <c r="BP250" s="72">
        <f t="shared" ref="BP250:BP251" si="1717">7079/18*BO250</f>
        <v>0</v>
      </c>
      <c r="BQ250" s="69">
        <f t="shared" ref="BQ250:BQ251" si="1718">AW250+BB250+BF250+BH250+BJ250+BL250+BP250</f>
        <v>5424.4070156249991</v>
      </c>
      <c r="BR250" s="69">
        <f t="shared" ref="BR250:BR251" si="1719">AE250+AG250+AH250+BF250+BP250</f>
        <v>6619.2310312499994</v>
      </c>
      <c r="BS250" s="69">
        <f t="shared" ref="BS250:BS251" si="1720">AW250+BB250+BH250+BJ250</f>
        <v>2503.5724687499996</v>
      </c>
      <c r="BT250" s="69">
        <f t="shared" ref="BT250:BT251" si="1721">AF250+BL250</f>
        <v>5702.5817343749995</v>
      </c>
      <c r="BU250" s="69">
        <f t="shared" ref="BU250:BU251" si="1722">SUM(AI250+BQ250)</f>
        <v>14825.385234375</v>
      </c>
      <c r="BV250" s="73">
        <f t="shared" ref="BV250:BV251" si="1723">BU250*12</f>
        <v>177904.62281249999</v>
      </c>
      <c r="BW250" s="54" t="s">
        <v>231</v>
      </c>
    </row>
    <row r="251" spans="1:76" s="55" customFormat="1" ht="14.25" customHeight="1" x14ac:dyDescent="0.3">
      <c r="A251" s="101">
        <v>21</v>
      </c>
      <c r="B251" s="81" t="s">
        <v>220</v>
      </c>
      <c r="C251" s="81" t="s">
        <v>436</v>
      </c>
      <c r="D251" s="46" t="s">
        <v>61</v>
      </c>
      <c r="E251" s="82" t="s">
        <v>221</v>
      </c>
      <c r="F251" s="75">
        <v>121</v>
      </c>
      <c r="G251" s="76">
        <v>43189</v>
      </c>
      <c r="H251" s="76">
        <v>45015</v>
      </c>
      <c r="I251" s="75" t="s">
        <v>222</v>
      </c>
      <c r="J251" s="46" t="s">
        <v>349</v>
      </c>
      <c r="K251" s="46" t="s">
        <v>64</v>
      </c>
      <c r="L251" s="77">
        <v>19.04</v>
      </c>
      <c r="M251" s="77">
        <v>5.32</v>
      </c>
      <c r="N251" s="68">
        <v>17697</v>
      </c>
      <c r="O251" s="69">
        <f t="shared" si="1206"/>
        <v>94148.040000000008</v>
      </c>
      <c r="P251" s="46"/>
      <c r="Q251" s="46"/>
      <c r="R251" s="46"/>
      <c r="S251" s="46"/>
      <c r="T251" s="46"/>
      <c r="U251" s="46">
        <v>1</v>
      </c>
      <c r="V251" s="67">
        <f t="shared" si="1704"/>
        <v>0</v>
      </c>
      <c r="W251" s="67">
        <f t="shared" ref="W251" si="1724">SUM(Q251+T251)</f>
        <v>0</v>
      </c>
      <c r="X251" s="67">
        <f t="shared" ref="X251" si="1725">SUM(R251+U251)</f>
        <v>1</v>
      </c>
      <c r="Y251" s="69">
        <f t="shared" si="1509"/>
        <v>0</v>
      </c>
      <c r="Z251" s="69">
        <f t="shared" si="1510"/>
        <v>0</v>
      </c>
      <c r="AA251" s="69">
        <f t="shared" si="1511"/>
        <v>0</v>
      </c>
      <c r="AB251" s="69">
        <f t="shared" si="1512"/>
        <v>0</v>
      </c>
      <c r="AC251" s="69">
        <f t="shared" si="1513"/>
        <v>0</v>
      </c>
      <c r="AD251" s="69">
        <f t="shared" si="1514"/>
        <v>5884.2525000000005</v>
      </c>
      <c r="AE251" s="69">
        <f t="shared" ref="AE251" si="1726">SUM(Y251:AD251)</f>
        <v>5884.2525000000005</v>
      </c>
      <c r="AF251" s="72">
        <f t="shared" si="1175"/>
        <v>2942.1262500000003</v>
      </c>
      <c r="AG251" s="69">
        <f t="shared" si="1708"/>
        <v>882.63787500000001</v>
      </c>
      <c r="AH251" s="69">
        <f t="shared" si="1233"/>
        <v>221.21250000000001</v>
      </c>
      <c r="AI251" s="69">
        <f t="shared" si="1709"/>
        <v>9930.2291250000017</v>
      </c>
      <c r="AJ251" s="78"/>
      <c r="AK251" s="71">
        <f>N251/18*AJ251*40%</f>
        <v>0</v>
      </c>
      <c r="AL251" s="78"/>
      <c r="AM251" s="71">
        <f>N251/18*AL251*50%</f>
        <v>0</v>
      </c>
      <c r="AN251" s="71">
        <f t="shared" si="1710"/>
        <v>0</v>
      </c>
      <c r="AO251" s="71">
        <f t="shared" si="1711"/>
        <v>0</v>
      </c>
      <c r="AP251" s="78"/>
      <c r="AQ251" s="71">
        <f>N251/18*AP251*50%</f>
        <v>0</v>
      </c>
      <c r="AR251" s="78"/>
      <c r="AS251" s="71">
        <f>N251/18*AR251*40%</f>
        <v>0</v>
      </c>
      <c r="AT251" s="70">
        <f t="shared" si="1712"/>
        <v>0</v>
      </c>
      <c r="AU251" s="71">
        <f t="shared" si="1713"/>
        <v>0</v>
      </c>
      <c r="AV251" s="70">
        <f t="shared" si="1714"/>
        <v>0</v>
      </c>
      <c r="AW251" s="71">
        <f t="shared" si="1715"/>
        <v>0</v>
      </c>
      <c r="AX251" s="79"/>
      <c r="AY251" s="80"/>
      <c r="AZ251" s="80"/>
      <c r="BA251" s="80"/>
      <c r="BB251" s="71">
        <f t="shared" si="1525"/>
        <v>0</v>
      </c>
      <c r="BC251" s="46"/>
      <c r="BD251" s="46"/>
      <c r="BE251" s="46"/>
      <c r="BF251" s="69">
        <f t="shared" si="1526"/>
        <v>0</v>
      </c>
      <c r="BG251" s="69">
        <f t="shared" si="1716"/>
        <v>1</v>
      </c>
      <c r="BH251" s="69">
        <f>(O251/18*BG251)*1.5*30%</f>
        <v>2353.701</v>
      </c>
      <c r="BI251" s="72"/>
      <c r="BJ251" s="72">
        <f t="shared" si="1541"/>
        <v>0</v>
      </c>
      <c r="BK251" s="69">
        <f t="shared" si="1571"/>
        <v>1</v>
      </c>
      <c r="BL251" s="69">
        <f t="shared" si="1597"/>
        <v>3530.5515</v>
      </c>
      <c r="BM251" s="69"/>
      <c r="BN251" s="69"/>
      <c r="BO251" s="72"/>
      <c r="BP251" s="72">
        <f t="shared" si="1717"/>
        <v>0</v>
      </c>
      <c r="BQ251" s="69">
        <f t="shared" si="1718"/>
        <v>5884.2525000000005</v>
      </c>
      <c r="BR251" s="69">
        <f t="shared" si="1719"/>
        <v>6988.1028750000005</v>
      </c>
      <c r="BS251" s="69">
        <f t="shared" si="1720"/>
        <v>2353.701</v>
      </c>
      <c r="BT251" s="69">
        <f t="shared" si="1721"/>
        <v>6472.6777500000007</v>
      </c>
      <c r="BU251" s="69">
        <f t="shared" si="1722"/>
        <v>15814.481625000002</v>
      </c>
      <c r="BV251" s="73">
        <f t="shared" si="1723"/>
        <v>189773.77950000003</v>
      </c>
      <c r="BW251" s="54" t="s">
        <v>271</v>
      </c>
    </row>
    <row r="252" spans="1:76" s="55" customFormat="1" ht="14.25" customHeight="1" x14ac:dyDescent="0.3">
      <c r="A252" s="101">
        <v>22</v>
      </c>
      <c r="B252" s="81" t="s">
        <v>220</v>
      </c>
      <c r="C252" s="104" t="s">
        <v>394</v>
      </c>
      <c r="D252" s="46" t="s">
        <v>61</v>
      </c>
      <c r="E252" s="82" t="s">
        <v>221</v>
      </c>
      <c r="F252" s="75">
        <v>121</v>
      </c>
      <c r="G252" s="76">
        <v>43189</v>
      </c>
      <c r="H252" s="76">
        <v>45015</v>
      </c>
      <c r="I252" s="75" t="s">
        <v>222</v>
      </c>
      <c r="J252" s="46" t="s">
        <v>349</v>
      </c>
      <c r="K252" s="46" t="s">
        <v>64</v>
      </c>
      <c r="L252" s="77">
        <v>19.04</v>
      </c>
      <c r="M252" s="77">
        <v>5.32</v>
      </c>
      <c r="N252" s="68">
        <v>17697</v>
      </c>
      <c r="O252" s="69">
        <f t="shared" si="1206"/>
        <v>94148.040000000008</v>
      </c>
      <c r="P252" s="46"/>
      <c r="Q252" s="46"/>
      <c r="R252" s="46"/>
      <c r="S252" s="46"/>
      <c r="T252" s="46">
        <v>2</v>
      </c>
      <c r="U252" s="46"/>
      <c r="V252" s="67">
        <f t="shared" ref="V252" si="1727">SUM(P252+S252)</f>
        <v>0</v>
      </c>
      <c r="W252" s="67">
        <f t="shared" ref="W252" si="1728">SUM(Q252+T252)</f>
        <v>2</v>
      </c>
      <c r="X252" s="67">
        <f t="shared" ref="X252" si="1729">SUM(R252+U252)</f>
        <v>0</v>
      </c>
      <c r="Y252" s="69">
        <f t="shared" si="1509"/>
        <v>0</v>
      </c>
      <c r="Z252" s="69">
        <f t="shared" si="1510"/>
        <v>0</v>
      </c>
      <c r="AA252" s="69">
        <f t="shared" si="1511"/>
        <v>0</v>
      </c>
      <c r="AB252" s="69">
        <f t="shared" si="1512"/>
        <v>0</v>
      </c>
      <c r="AC252" s="69">
        <f t="shared" si="1513"/>
        <v>11768.505000000001</v>
      </c>
      <c r="AD252" s="69">
        <f t="shared" si="1514"/>
        <v>0</v>
      </c>
      <c r="AE252" s="69">
        <f t="shared" ref="AE252" si="1730">SUM(Y252:AD252)</f>
        <v>11768.505000000001</v>
      </c>
      <c r="AF252" s="72">
        <f t="shared" si="1175"/>
        <v>5884.2525000000005</v>
      </c>
      <c r="AG252" s="69">
        <f t="shared" ref="AG252" si="1731">(AE252+AF252)*10%</f>
        <v>1765.27575</v>
      </c>
      <c r="AH252" s="69">
        <f t="shared" si="1233"/>
        <v>442.42500000000001</v>
      </c>
      <c r="AI252" s="69">
        <f t="shared" ref="AI252" si="1732">AH252+AG252+AF252+AE252</f>
        <v>19860.458250000003</v>
      </c>
      <c r="AJ252" s="78"/>
      <c r="AK252" s="71">
        <f>N252/18*AJ252*40%</f>
        <v>0</v>
      </c>
      <c r="AL252" s="78"/>
      <c r="AM252" s="71">
        <f>N252/18*AL252*50%</f>
        <v>0</v>
      </c>
      <c r="AN252" s="71">
        <f t="shared" ref="AN252" si="1733">AJ252+AL252</f>
        <v>0</v>
      </c>
      <c r="AO252" s="71">
        <f t="shared" ref="AO252" si="1734">AK252+AM252</f>
        <v>0</v>
      </c>
      <c r="AP252" s="78"/>
      <c r="AQ252" s="71">
        <f>N252/18*AP252*50%</f>
        <v>0</v>
      </c>
      <c r="AR252" s="78"/>
      <c r="AS252" s="71">
        <f>N252/18*AR252*40%</f>
        <v>0</v>
      </c>
      <c r="AT252" s="70">
        <f t="shared" ref="AT252" si="1735">AP252+AR252</f>
        <v>0</v>
      </c>
      <c r="AU252" s="71">
        <f t="shared" ref="AU252" si="1736">AQ252+AS252</f>
        <v>0</v>
      </c>
      <c r="AV252" s="70">
        <f t="shared" si="1714"/>
        <v>0</v>
      </c>
      <c r="AW252" s="71">
        <f t="shared" ref="AW252" si="1737">AO252+AU252</f>
        <v>0</v>
      </c>
      <c r="AX252" s="79"/>
      <c r="AY252" s="80"/>
      <c r="AZ252" s="80"/>
      <c r="BA252" s="80"/>
      <c r="BB252" s="71">
        <f t="shared" si="1525"/>
        <v>0</v>
      </c>
      <c r="BC252" s="46"/>
      <c r="BD252" s="46"/>
      <c r="BE252" s="46"/>
      <c r="BF252" s="69">
        <f t="shared" si="1526"/>
        <v>0</v>
      </c>
      <c r="BG252" s="69">
        <f t="shared" ref="BG252" si="1738">V252+W252+X252</f>
        <v>2</v>
      </c>
      <c r="BH252" s="69">
        <f>(O252/18*BG252)*1.5*30%</f>
        <v>4707.402</v>
      </c>
      <c r="BI252" s="72"/>
      <c r="BJ252" s="72">
        <f t="shared" si="1541"/>
        <v>0</v>
      </c>
      <c r="BK252" s="69">
        <f t="shared" si="1571"/>
        <v>2</v>
      </c>
      <c r="BL252" s="69">
        <f t="shared" si="1597"/>
        <v>7061.1030000000001</v>
      </c>
      <c r="BM252" s="69"/>
      <c r="BN252" s="69"/>
      <c r="BO252" s="72"/>
      <c r="BP252" s="72">
        <f t="shared" ref="BP252" si="1739">7079/18*BO252</f>
        <v>0</v>
      </c>
      <c r="BQ252" s="69">
        <f t="shared" ref="BQ252" si="1740">AW252+BB252+BF252+BH252+BJ252+BL252+BP252</f>
        <v>11768.505000000001</v>
      </c>
      <c r="BR252" s="69">
        <f t="shared" ref="BR252" si="1741">AE252+AG252+AH252+BF252+BP252</f>
        <v>13976.205750000001</v>
      </c>
      <c r="BS252" s="69">
        <f t="shared" ref="BS252" si="1742">AW252+BB252+BH252+BJ252</f>
        <v>4707.402</v>
      </c>
      <c r="BT252" s="69">
        <f t="shared" ref="BT252" si="1743">AF252+BL252</f>
        <v>12945.355500000001</v>
      </c>
      <c r="BU252" s="69">
        <f t="shared" ref="BU252" si="1744">SUM(AI252+BQ252)</f>
        <v>31628.963250000004</v>
      </c>
      <c r="BV252" s="73">
        <f t="shared" ref="BV252" si="1745">BU252*12</f>
        <v>379547.55900000007</v>
      </c>
      <c r="BW252" s="54" t="s">
        <v>271</v>
      </c>
    </row>
    <row r="253" spans="1:76" s="74" customFormat="1" ht="14.25" customHeight="1" x14ac:dyDescent="0.3">
      <c r="A253" s="101">
        <v>23</v>
      </c>
      <c r="B253" s="1" t="s">
        <v>347</v>
      </c>
      <c r="C253" s="81" t="s">
        <v>435</v>
      </c>
      <c r="D253" s="67" t="s">
        <v>61</v>
      </c>
      <c r="E253" s="119" t="s">
        <v>151</v>
      </c>
      <c r="F253" s="75">
        <v>78</v>
      </c>
      <c r="G253" s="76">
        <v>43304</v>
      </c>
      <c r="H253" s="76">
        <v>45130</v>
      </c>
      <c r="I253" s="75" t="s">
        <v>167</v>
      </c>
      <c r="J253" s="67" t="s">
        <v>349</v>
      </c>
      <c r="K253" s="67" t="s">
        <v>64</v>
      </c>
      <c r="L253" s="105">
        <v>28.11</v>
      </c>
      <c r="M253" s="67">
        <v>5.41</v>
      </c>
      <c r="N253" s="68">
        <v>17697</v>
      </c>
      <c r="O253" s="69">
        <f t="shared" si="1206"/>
        <v>95740.77</v>
      </c>
      <c r="P253" s="67"/>
      <c r="Q253" s="67"/>
      <c r="R253" s="67"/>
      <c r="S253" s="67"/>
      <c r="T253" s="67">
        <v>4</v>
      </c>
      <c r="U253" s="67"/>
      <c r="V253" s="67">
        <f t="shared" ref="V253:V254" si="1746">SUM(P253+S253)</f>
        <v>0</v>
      </c>
      <c r="W253" s="67">
        <f t="shared" ref="W253:W254" si="1747">SUM(Q253+T253)</f>
        <v>4</v>
      </c>
      <c r="X253" s="67">
        <f t="shared" ref="X253:X254" si="1748">SUM(R253+U253)</f>
        <v>0</v>
      </c>
      <c r="Y253" s="69">
        <f t="shared" si="1509"/>
        <v>0</v>
      </c>
      <c r="Z253" s="69">
        <f t="shared" si="1510"/>
        <v>0</v>
      </c>
      <c r="AA253" s="69">
        <f t="shared" si="1511"/>
        <v>0</v>
      </c>
      <c r="AB253" s="69">
        <f t="shared" si="1512"/>
        <v>0</v>
      </c>
      <c r="AC253" s="69">
        <f t="shared" si="1513"/>
        <v>23935.192500000001</v>
      </c>
      <c r="AD253" s="69">
        <f t="shared" si="1514"/>
        <v>0</v>
      </c>
      <c r="AE253" s="69">
        <f t="shared" ref="AE253:AE259" si="1749">SUM(Y253:AD253)</f>
        <v>23935.192500000001</v>
      </c>
      <c r="AF253" s="72">
        <f t="shared" si="1175"/>
        <v>11967.596250000001</v>
      </c>
      <c r="AG253" s="69"/>
      <c r="AH253" s="69">
        <f t="shared" si="1233"/>
        <v>884.85</v>
      </c>
      <c r="AI253" s="69">
        <f t="shared" ref="AI253:AI259" si="1750">AH253+AG253+AF253+AE253</f>
        <v>36787.638749999998</v>
      </c>
      <c r="AJ253" s="106"/>
      <c r="AK253" s="71">
        <f t="shared" ref="AK253:AK282" si="1751">N253/16*AJ253*40%</f>
        <v>0</v>
      </c>
      <c r="AL253" s="106"/>
      <c r="AM253" s="71">
        <f t="shared" ref="AM253:AM282" si="1752">N253/16*AL253*50%</f>
        <v>0</v>
      </c>
      <c r="AN253" s="71">
        <f t="shared" ref="AN253" si="1753">AJ253+AL253</f>
        <v>0</v>
      </c>
      <c r="AO253" s="71">
        <f t="shared" ref="AO253:AO259" si="1754">AK253+AM253</f>
        <v>0</v>
      </c>
      <c r="AP253" s="106"/>
      <c r="AQ253" s="71">
        <f t="shared" ref="AQ253:AQ282" si="1755">N253/16*AP253*50%</f>
        <v>0</v>
      </c>
      <c r="AR253" s="71"/>
      <c r="AS253" s="71">
        <f t="shared" ref="AS253:AS282" si="1756">N253/16*AR253*40%</f>
        <v>0</v>
      </c>
      <c r="AT253" s="70">
        <f t="shared" ref="AT253:AT259" si="1757">AP253+AR253</f>
        <v>0</v>
      </c>
      <c r="AU253" s="71">
        <f t="shared" ref="AU253:AU259" si="1758">AQ253+AS253</f>
        <v>0</v>
      </c>
      <c r="AV253" s="70">
        <f t="shared" ref="AV253:AV259" si="1759">AN253+AT253</f>
        <v>0</v>
      </c>
      <c r="AW253" s="71">
        <f t="shared" ref="AW253:AW259" si="1760">AO253+AU253</f>
        <v>0</v>
      </c>
      <c r="AX253" s="107"/>
      <c r="AY253" s="107"/>
      <c r="AZ253" s="107"/>
      <c r="BA253" s="107"/>
      <c r="BB253" s="71">
        <f t="shared" si="1525"/>
        <v>0</v>
      </c>
      <c r="BC253" s="67"/>
      <c r="BD253" s="67"/>
      <c r="BE253" s="67"/>
      <c r="BF253" s="69">
        <f t="shared" si="1526"/>
        <v>0</v>
      </c>
      <c r="BG253" s="69">
        <f t="shared" ref="BG253:BG259" si="1761">V253+W253+X253</f>
        <v>4</v>
      </c>
      <c r="BH253" s="69">
        <f t="shared" si="1596"/>
        <v>10770.836625</v>
      </c>
      <c r="BI253" s="69"/>
      <c r="BJ253" s="72">
        <f t="shared" si="1541"/>
        <v>0</v>
      </c>
      <c r="BK253" s="69">
        <f t="shared" si="1571"/>
        <v>4</v>
      </c>
      <c r="BL253" s="69">
        <f t="shared" si="1597"/>
        <v>14361.1155</v>
      </c>
      <c r="BM253" s="69"/>
      <c r="BN253" s="69"/>
      <c r="BO253" s="69"/>
      <c r="BP253" s="72">
        <f t="shared" ref="BP253:BP259" si="1762">7079/18*BO253</f>
        <v>0</v>
      </c>
      <c r="BQ253" s="69">
        <f t="shared" ref="BQ253:BQ259" si="1763">AW253+BB253+BF253+BH253+BJ253+BL253+BP253</f>
        <v>25131.952125</v>
      </c>
      <c r="BR253" s="69">
        <f t="shared" ref="BR253:BR259" si="1764">AE253+AG253+AH253+BF253+BP253</f>
        <v>24820.0425</v>
      </c>
      <c r="BS253" s="69">
        <f t="shared" ref="BS253:BS259" si="1765">AW253+BB253+BH253+BJ253</f>
        <v>10770.836625</v>
      </c>
      <c r="BT253" s="69">
        <f t="shared" ref="BT253:BT259" si="1766">AF253+BL253</f>
        <v>26328.711750000002</v>
      </c>
      <c r="BU253" s="69">
        <f t="shared" ref="BU253:BU259" si="1767">SUM(AI253+BQ253)</f>
        <v>61919.590874999994</v>
      </c>
      <c r="BV253" s="73">
        <f t="shared" ref="BV253:BV259" si="1768">BU253*12</f>
        <v>743035.09049999993</v>
      </c>
      <c r="BW253" s="54" t="s">
        <v>228</v>
      </c>
      <c r="BX253" s="108"/>
    </row>
    <row r="254" spans="1:76" s="74" customFormat="1" ht="14.25" customHeight="1" x14ac:dyDescent="0.3">
      <c r="A254" s="101">
        <v>24</v>
      </c>
      <c r="B254" s="191" t="s">
        <v>449</v>
      </c>
      <c r="C254" s="104" t="s">
        <v>394</v>
      </c>
      <c r="D254" s="67" t="s">
        <v>61</v>
      </c>
      <c r="E254" s="119" t="s">
        <v>250</v>
      </c>
      <c r="F254" s="75"/>
      <c r="G254" s="76"/>
      <c r="H254" s="76"/>
      <c r="I254" s="75"/>
      <c r="J254" s="67" t="s">
        <v>65</v>
      </c>
      <c r="K254" s="67" t="s">
        <v>62</v>
      </c>
      <c r="L254" s="105">
        <v>9</v>
      </c>
      <c r="M254" s="67">
        <v>4.33</v>
      </c>
      <c r="N254" s="68">
        <v>17697</v>
      </c>
      <c r="O254" s="69">
        <f t="shared" si="1206"/>
        <v>76628.009999999995</v>
      </c>
      <c r="P254" s="67"/>
      <c r="Q254" s="67"/>
      <c r="R254" s="67"/>
      <c r="S254" s="67"/>
      <c r="T254" s="67">
        <v>2</v>
      </c>
      <c r="U254" s="67">
        <v>2</v>
      </c>
      <c r="V254" s="67">
        <f t="shared" si="1746"/>
        <v>0</v>
      </c>
      <c r="W254" s="67">
        <f t="shared" si="1747"/>
        <v>2</v>
      </c>
      <c r="X254" s="67">
        <f t="shared" si="1748"/>
        <v>2</v>
      </c>
      <c r="Y254" s="69">
        <f t="shared" si="1509"/>
        <v>0</v>
      </c>
      <c r="Z254" s="69">
        <f t="shared" si="1510"/>
        <v>0</v>
      </c>
      <c r="AA254" s="69">
        <f t="shared" si="1511"/>
        <v>0</v>
      </c>
      <c r="AB254" s="69">
        <f t="shared" si="1512"/>
        <v>0</v>
      </c>
      <c r="AC254" s="69">
        <f t="shared" si="1513"/>
        <v>9578.5012499999993</v>
      </c>
      <c r="AD254" s="69">
        <f t="shared" si="1514"/>
        <v>9578.5012499999993</v>
      </c>
      <c r="AE254" s="69">
        <f t="shared" si="1749"/>
        <v>19157.002499999999</v>
      </c>
      <c r="AF254" s="72">
        <f t="shared" si="1175"/>
        <v>9578.5012499999993</v>
      </c>
      <c r="AG254" s="69">
        <f t="shared" ref="AG254:AG259" si="1769">(AE254+AF254)*10%</f>
        <v>2873.5503749999998</v>
      </c>
      <c r="AH254" s="69">
        <f t="shared" si="1233"/>
        <v>884.85</v>
      </c>
      <c r="AI254" s="69">
        <f t="shared" si="1750"/>
        <v>32493.904124999997</v>
      </c>
      <c r="AJ254" s="106"/>
      <c r="AK254" s="71">
        <f t="shared" si="1751"/>
        <v>0</v>
      </c>
      <c r="AL254" s="106"/>
      <c r="AM254" s="71">
        <f t="shared" si="1752"/>
        <v>0</v>
      </c>
      <c r="AN254" s="71"/>
      <c r="AO254" s="71">
        <f t="shared" si="1754"/>
        <v>0</v>
      </c>
      <c r="AP254" s="106"/>
      <c r="AQ254" s="71">
        <f t="shared" si="1755"/>
        <v>0</v>
      </c>
      <c r="AR254" s="71"/>
      <c r="AS254" s="71">
        <f t="shared" si="1756"/>
        <v>0</v>
      </c>
      <c r="AT254" s="70">
        <f t="shared" si="1757"/>
        <v>0</v>
      </c>
      <c r="AU254" s="71">
        <f t="shared" si="1758"/>
        <v>0</v>
      </c>
      <c r="AV254" s="70">
        <f t="shared" si="1759"/>
        <v>0</v>
      </c>
      <c r="AW254" s="71">
        <f t="shared" si="1760"/>
        <v>0</v>
      </c>
      <c r="AX254" s="107"/>
      <c r="AY254" s="124"/>
      <c r="AZ254" s="124"/>
      <c r="BA254" s="124"/>
      <c r="BB254" s="71">
        <f t="shared" si="1525"/>
        <v>0</v>
      </c>
      <c r="BC254" s="67"/>
      <c r="BD254" s="67"/>
      <c r="BE254" s="67"/>
      <c r="BF254" s="69">
        <f t="shared" si="1526"/>
        <v>0</v>
      </c>
      <c r="BG254" s="69">
        <f t="shared" si="1761"/>
        <v>4</v>
      </c>
      <c r="BH254" s="69">
        <f t="shared" si="1596"/>
        <v>8620.6511249999985</v>
      </c>
      <c r="BI254" s="69"/>
      <c r="BJ254" s="72">
        <f t="shared" si="1541"/>
        <v>0</v>
      </c>
      <c r="BK254" s="69"/>
      <c r="BL254" s="69"/>
      <c r="BM254" s="69"/>
      <c r="BN254" s="69"/>
      <c r="BO254" s="69"/>
      <c r="BP254" s="72">
        <f t="shared" si="1762"/>
        <v>0</v>
      </c>
      <c r="BQ254" s="69">
        <f t="shared" si="1763"/>
        <v>8620.6511249999985</v>
      </c>
      <c r="BR254" s="69">
        <f t="shared" si="1764"/>
        <v>22915.402874999996</v>
      </c>
      <c r="BS254" s="69">
        <f t="shared" si="1765"/>
        <v>8620.6511249999985</v>
      </c>
      <c r="BT254" s="69">
        <f t="shared" si="1766"/>
        <v>9578.5012499999993</v>
      </c>
      <c r="BU254" s="69">
        <f t="shared" si="1767"/>
        <v>41114.555249999998</v>
      </c>
      <c r="BV254" s="73">
        <f t="shared" si="1768"/>
        <v>493374.66299999994</v>
      </c>
      <c r="BW254" s="54"/>
    </row>
    <row r="255" spans="1:76" s="74" customFormat="1" ht="14.25" customHeight="1" x14ac:dyDescent="0.3">
      <c r="A255" s="101">
        <v>25</v>
      </c>
      <c r="B255" s="191" t="s">
        <v>449</v>
      </c>
      <c r="C255" s="81" t="s">
        <v>434</v>
      </c>
      <c r="D255" s="67" t="s">
        <v>61</v>
      </c>
      <c r="E255" s="119" t="s">
        <v>250</v>
      </c>
      <c r="F255" s="75"/>
      <c r="G255" s="76"/>
      <c r="H255" s="76"/>
      <c r="I255" s="75"/>
      <c r="J255" s="67" t="s">
        <v>65</v>
      </c>
      <c r="K255" s="67" t="s">
        <v>62</v>
      </c>
      <c r="L255" s="105">
        <v>9</v>
      </c>
      <c r="M255" s="67">
        <v>4.33</v>
      </c>
      <c r="N255" s="68">
        <v>17697</v>
      </c>
      <c r="O255" s="69">
        <f t="shared" si="1206"/>
        <v>76628.009999999995</v>
      </c>
      <c r="P255" s="67"/>
      <c r="Q255" s="67"/>
      <c r="R255" s="67"/>
      <c r="S255" s="67"/>
      <c r="T255" s="67">
        <v>2</v>
      </c>
      <c r="U255" s="67"/>
      <c r="V255" s="67">
        <f t="shared" ref="V255" si="1770">SUM(P255+S255)</f>
        <v>0</v>
      </c>
      <c r="W255" s="67">
        <f t="shared" ref="W255" si="1771">SUM(Q255+T255)</f>
        <v>2</v>
      </c>
      <c r="X255" s="67">
        <f t="shared" ref="X255" si="1772">SUM(R255+U255)</f>
        <v>0</v>
      </c>
      <c r="Y255" s="69">
        <f t="shared" si="1509"/>
        <v>0</v>
      </c>
      <c r="Z255" s="69">
        <f t="shared" si="1510"/>
        <v>0</v>
      </c>
      <c r="AA255" s="69">
        <f t="shared" si="1511"/>
        <v>0</v>
      </c>
      <c r="AB255" s="69">
        <f t="shared" si="1512"/>
        <v>0</v>
      </c>
      <c r="AC255" s="69">
        <f t="shared" si="1513"/>
        <v>9578.5012499999993</v>
      </c>
      <c r="AD255" s="69">
        <f t="shared" si="1514"/>
        <v>0</v>
      </c>
      <c r="AE255" s="69">
        <f t="shared" ref="AE255" si="1773">SUM(Y255:AD255)</f>
        <v>9578.5012499999993</v>
      </c>
      <c r="AF255" s="72">
        <f t="shared" si="1175"/>
        <v>4789.2506249999997</v>
      </c>
      <c r="AG255" s="69">
        <f t="shared" ref="AG255" si="1774">(AE255+AF255)*10%</f>
        <v>1436.7751874999999</v>
      </c>
      <c r="AH255" s="69">
        <f t="shared" si="1233"/>
        <v>442.42500000000001</v>
      </c>
      <c r="AI255" s="69">
        <f t="shared" ref="AI255" si="1775">AH255+AG255+AF255+AE255</f>
        <v>16246.952062499999</v>
      </c>
      <c r="AJ255" s="106"/>
      <c r="AK255" s="71">
        <f t="shared" si="1751"/>
        <v>0</v>
      </c>
      <c r="AL255" s="106"/>
      <c r="AM255" s="71">
        <f t="shared" si="1752"/>
        <v>0</v>
      </c>
      <c r="AN255" s="71"/>
      <c r="AO255" s="71">
        <f t="shared" ref="AO255" si="1776">AK255+AM255</f>
        <v>0</v>
      </c>
      <c r="AP255" s="106"/>
      <c r="AQ255" s="71">
        <f t="shared" si="1755"/>
        <v>0</v>
      </c>
      <c r="AR255" s="71"/>
      <c r="AS255" s="71">
        <f t="shared" si="1756"/>
        <v>0</v>
      </c>
      <c r="AT255" s="70">
        <f t="shared" ref="AT255" si="1777">AP255+AR255</f>
        <v>0</v>
      </c>
      <c r="AU255" s="71">
        <f t="shared" ref="AU255" si="1778">AQ255+AS255</f>
        <v>0</v>
      </c>
      <c r="AV255" s="70">
        <f t="shared" ref="AV255" si="1779">AN255+AT255</f>
        <v>0</v>
      </c>
      <c r="AW255" s="71">
        <f t="shared" ref="AW255" si="1780">AO255+AU255</f>
        <v>0</v>
      </c>
      <c r="AX255" s="107"/>
      <c r="AY255" s="124"/>
      <c r="AZ255" s="124"/>
      <c r="BA255" s="124"/>
      <c r="BB255" s="71">
        <f t="shared" si="1525"/>
        <v>0</v>
      </c>
      <c r="BC255" s="67"/>
      <c r="BD255" s="67"/>
      <c r="BE255" s="67"/>
      <c r="BF255" s="69">
        <f t="shared" si="1526"/>
        <v>0</v>
      </c>
      <c r="BG255" s="69">
        <f t="shared" ref="BG255" si="1781">V255+W255+X255</f>
        <v>2</v>
      </c>
      <c r="BH255" s="69">
        <f t="shared" ref="BH255" si="1782">(AE255+AF255)*30%</f>
        <v>4310.3255624999993</v>
      </c>
      <c r="BI255" s="69"/>
      <c r="BJ255" s="72">
        <f t="shared" si="1541"/>
        <v>0</v>
      </c>
      <c r="BK255" s="69"/>
      <c r="BL255" s="69"/>
      <c r="BM255" s="69"/>
      <c r="BN255" s="69"/>
      <c r="BO255" s="69"/>
      <c r="BP255" s="72">
        <f t="shared" ref="BP255" si="1783">7079/18*BO255</f>
        <v>0</v>
      </c>
      <c r="BQ255" s="69">
        <f t="shared" ref="BQ255" si="1784">AW255+BB255+BF255+BH255+BJ255+BL255+BP255</f>
        <v>4310.3255624999993</v>
      </c>
      <c r="BR255" s="69">
        <f t="shared" ref="BR255" si="1785">AE255+AG255+AH255+BF255+BP255</f>
        <v>11457.701437499998</v>
      </c>
      <c r="BS255" s="69">
        <f t="shared" ref="BS255" si="1786">AW255+BB255+BH255+BJ255</f>
        <v>4310.3255624999993</v>
      </c>
      <c r="BT255" s="69">
        <f t="shared" ref="BT255" si="1787">AF255+BL255</f>
        <v>4789.2506249999997</v>
      </c>
      <c r="BU255" s="69">
        <f t="shared" ref="BU255" si="1788">SUM(AI255+BQ255)</f>
        <v>20557.277624999999</v>
      </c>
      <c r="BV255" s="73">
        <f t="shared" ref="BV255" si="1789">BU255*12</f>
        <v>246687.33149999997</v>
      </c>
      <c r="BW255" s="54"/>
    </row>
    <row r="256" spans="1:76" s="55" customFormat="1" ht="14.25" customHeight="1" x14ac:dyDescent="0.3">
      <c r="A256" s="101">
        <v>26</v>
      </c>
      <c r="B256" s="1" t="s">
        <v>456</v>
      </c>
      <c r="C256" s="141" t="s">
        <v>417</v>
      </c>
      <c r="D256" s="142" t="s">
        <v>61</v>
      </c>
      <c r="E256" s="143" t="s">
        <v>274</v>
      </c>
      <c r="F256" s="75">
        <v>118</v>
      </c>
      <c r="G256" s="76">
        <v>44365</v>
      </c>
      <c r="H256" s="144" t="s">
        <v>402</v>
      </c>
      <c r="I256" s="75" t="s">
        <v>89</v>
      </c>
      <c r="J256" s="46" t="s">
        <v>350</v>
      </c>
      <c r="K256" s="46" t="s">
        <v>68</v>
      </c>
      <c r="L256" s="77">
        <v>31.04</v>
      </c>
      <c r="M256" s="46">
        <v>5.16</v>
      </c>
      <c r="N256" s="68">
        <v>17697</v>
      </c>
      <c r="O256" s="69">
        <f t="shared" si="1206"/>
        <v>91316.52</v>
      </c>
      <c r="P256" s="46"/>
      <c r="Q256" s="46"/>
      <c r="R256" s="46"/>
      <c r="S256" s="46"/>
      <c r="T256" s="46">
        <v>1</v>
      </c>
      <c r="U256" s="46"/>
      <c r="V256" s="67">
        <f t="shared" ref="V256" si="1790">SUM(P256+S256)</f>
        <v>0</v>
      </c>
      <c r="W256" s="67">
        <f t="shared" ref="W256" si="1791">SUM(Q256+T256)</f>
        <v>1</v>
      </c>
      <c r="X256" s="67">
        <f t="shared" ref="X256" si="1792">SUM(R256+U256)</f>
        <v>0</v>
      </c>
      <c r="Y256" s="69">
        <f t="shared" si="1509"/>
        <v>0</v>
      </c>
      <c r="Z256" s="69">
        <f t="shared" si="1510"/>
        <v>0</v>
      </c>
      <c r="AA256" s="69">
        <f t="shared" si="1511"/>
        <v>0</v>
      </c>
      <c r="AB256" s="69">
        <f t="shared" si="1512"/>
        <v>0</v>
      </c>
      <c r="AC256" s="69">
        <f t="shared" si="1513"/>
        <v>5707.2825000000003</v>
      </c>
      <c r="AD256" s="69">
        <f t="shared" si="1514"/>
        <v>0</v>
      </c>
      <c r="AE256" s="69">
        <f t="shared" ref="AE256" si="1793">SUM(Y256:AD256)</f>
        <v>5707.2825000000003</v>
      </c>
      <c r="AF256" s="72">
        <f t="shared" si="1175"/>
        <v>2853.6412500000001</v>
      </c>
      <c r="AG256" s="69">
        <f t="shared" ref="AG256" si="1794">(AE256+AF256)*10%</f>
        <v>856.09237500000006</v>
      </c>
      <c r="AH256" s="69">
        <f t="shared" si="1233"/>
        <v>221.21250000000001</v>
      </c>
      <c r="AI256" s="69">
        <f t="shared" ref="AI256" si="1795">AH256+AG256+AF256+AE256</f>
        <v>9638.2286249999997</v>
      </c>
      <c r="AJ256" s="78"/>
      <c r="AK256" s="71">
        <f t="shared" si="1751"/>
        <v>0</v>
      </c>
      <c r="AL256" s="78"/>
      <c r="AM256" s="71">
        <f t="shared" si="1752"/>
        <v>0</v>
      </c>
      <c r="AN256" s="71">
        <f t="shared" ref="AN256" si="1796">AJ256+AL256</f>
        <v>0</v>
      </c>
      <c r="AO256" s="71">
        <f t="shared" ref="AO256" si="1797">AK256+AM256</f>
        <v>0</v>
      </c>
      <c r="AP256" s="78"/>
      <c r="AQ256" s="71">
        <f t="shared" si="1755"/>
        <v>0</v>
      </c>
      <c r="AR256" s="78"/>
      <c r="AS256" s="71">
        <f t="shared" si="1756"/>
        <v>0</v>
      </c>
      <c r="AT256" s="70">
        <f t="shared" ref="AT256" si="1798">AP256+AR256</f>
        <v>0</v>
      </c>
      <c r="AU256" s="71">
        <f t="shared" ref="AU256" si="1799">AQ256+AS256</f>
        <v>0</v>
      </c>
      <c r="AV256" s="70">
        <f t="shared" ref="AV256" si="1800">AN256+AT256</f>
        <v>0</v>
      </c>
      <c r="AW256" s="71">
        <f t="shared" ref="AW256" si="1801">AO256+AU256</f>
        <v>0</v>
      </c>
      <c r="AX256" s="79"/>
      <c r="AY256" s="80"/>
      <c r="AZ256" s="80"/>
      <c r="BA256" s="80"/>
      <c r="BB256" s="71">
        <f t="shared" si="1525"/>
        <v>0</v>
      </c>
      <c r="BC256" s="46"/>
      <c r="BD256" s="46"/>
      <c r="BE256" s="46"/>
      <c r="BF256" s="69">
        <f t="shared" si="1526"/>
        <v>0</v>
      </c>
      <c r="BG256" s="69">
        <f>V256+W256+X256</f>
        <v>1</v>
      </c>
      <c r="BH256" s="69">
        <f t="shared" si="1596"/>
        <v>2568.2771250000001</v>
      </c>
      <c r="BI256" s="72"/>
      <c r="BJ256" s="72">
        <f t="shared" si="1541"/>
        <v>0</v>
      </c>
      <c r="BK256" s="69">
        <f t="shared" si="1571"/>
        <v>1</v>
      </c>
      <c r="BL256" s="69">
        <f>(AE256+AF256)*30%</f>
        <v>2568.2771250000001</v>
      </c>
      <c r="BM256" s="69"/>
      <c r="BN256" s="69"/>
      <c r="BO256" s="72"/>
      <c r="BP256" s="72">
        <f t="shared" ref="BP256" si="1802">7079/18*BO256</f>
        <v>0</v>
      </c>
      <c r="BQ256" s="69">
        <f t="shared" ref="BQ256" si="1803">AW256+BB256+BF256+BH256+BJ256+BL256+BP256</f>
        <v>5136.5542500000001</v>
      </c>
      <c r="BR256" s="69">
        <f t="shared" ref="BR256" si="1804">AE256+AG256+AH256+BF256+BP256</f>
        <v>6784.5873750000001</v>
      </c>
      <c r="BS256" s="69">
        <f t="shared" ref="BS256" si="1805">AW256+BB256+BH256+BJ256</f>
        <v>2568.2771250000001</v>
      </c>
      <c r="BT256" s="69">
        <f t="shared" ref="BT256" si="1806">AF256+BL256</f>
        <v>5421.9183750000002</v>
      </c>
      <c r="BU256" s="69">
        <f t="shared" ref="BU256" si="1807">SUM(AI256+BQ256)</f>
        <v>14774.782875000001</v>
      </c>
      <c r="BV256" s="73">
        <f t="shared" ref="BV256" si="1808">BU256*12</f>
        <v>177297.39449999999</v>
      </c>
      <c r="BW256" s="54" t="s">
        <v>232</v>
      </c>
    </row>
    <row r="257" spans="1:76" s="55" customFormat="1" ht="14.25" customHeight="1" x14ac:dyDescent="0.3">
      <c r="A257" s="101">
        <v>27</v>
      </c>
      <c r="B257" s="1" t="s">
        <v>456</v>
      </c>
      <c r="C257" s="141" t="s">
        <v>416</v>
      </c>
      <c r="D257" s="142" t="s">
        <v>61</v>
      </c>
      <c r="E257" s="143" t="s">
        <v>274</v>
      </c>
      <c r="F257" s="75">
        <v>118</v>
      </c>
      <c r="G257" s="76">
        <v>44365</v>
      </c>
      <c r="H257" s="144" t="s">
        <v>402</v>
      </c>
      <c r="I257" s="75" t="s">
        <v>89</v>
      </c>
      <c r="J257" s="46" t="s">
        <v>350</v>
      </c>
      <c r="K257" s="46" t="s">
        <v>68</v>
      </c>
      <c r="L257" s="77">
        <v>31.04</v>
      </c>
      <c r="M257" s="46">
        <v>5.16</v>
      </c>
      <c r="N257" s="68">
        <v>17697</v>
      </c>
      <c r="O257" s="69">
        <f t="shared" si="1206"/>
        <v>91316.52</v>
      </c>
      <c r="P257" s="46"/>
      <c r="Q257" s="46"/>
      <c r="R257" s="46"/>
      <c r="S257" s="46"/>
      <c r="T257" s="46">
        <v>1</v>
      </c>
      <c r="U257" s="46"/>
      <c r="V257" s="67">
        <f t="shared" ref="V257" si="1809">SUM(P257+S257)</f>
        <v>0</v>
      </c>
      <c r="W257" s="67">
        <f t="shared" ref="W257" si="1810">SUM(Q257+T257)</f>
        <v>1</v>
      </c>
      <c r="X257" s="67">
        <f t="shared" ref="X257" si="1811">SUM(R257+U257)</f>
        <v>0</v>
      </c>
      <c r="Y257" s="69">
        <f t="shared" si="1509"/>
        <v>0</v>
      </c>
      <c r="Z257" s="69">
        <f t="shared" si="1510"/>
        <v>0</v>
      </c>
      <c r="AA257" s="69">
        <f t="shared" si="1511"/>
        <v>0</v>
      </c>
      <c r="AB257" s="69">
        <f t="shared" si="1512"/>
        <v>0</v>
      </c>
      <c r="AC257" s="69">
        <f t="shared" si="1513"/>
        <v>5707.2825000000003</v>
      </c>
      <c r="AD257" s="69">
        <f t="shared" si="1514"/>
        <v>0</v>
      </c>
      <c r="AE257" s="69">
        <f t="shared" ref="AE257:AE258" si="1812">SUM(Y257:AD257)</f>
        <v>5707.2825000000003</v>
      </c>
      <c r="AF257" s="72">
        <f t="shared" si="1175"/>
        <v>2853.6412500000001</v>
      </c>
      <c r="AG257" s="69">
        <f t="shared" ref="AG257:AG258" si="1813">(AE257+AF257)*10%</f>
        <v>856.09237500000006</v>
      </c>
      <c r="AH257" s="69">
        <f t="shared" si="1233"/>
        <v>221.21250000000001</v>
      </c>
      <c r="AI257" s="69">
        <f t="shared" ref="AI257:AI258" si="1814">AH257+AG257+AF257+AE257</f>
        <v>9638.2286249999997</v>
      </c>
      <c r="AJ257" s="78"/>
      <c r="AK257" s="71">
        <f t="shared" si="1751"/>
        <v>0</v>
      </c>
      <c r="AL257" s="78"/>
      <c r="AM257" s="71">
        <f t="shared" si="1752"/>
        <v>0</v>
      </c>
      <c r="AN257" s="71">
        <f t="shared" ref="AN257:AN258" si="1815">AJ257+AL257</f>
        <v>0</v>
      </c>
      <c r="AO257" s="71">
        <f t="shared" ref="AO257:AO258" si="1816">AK257+AM257</f>
        <v>0</v>
      </c>
      <c r="AP257" s="78"/>
      <c r="AQ257" s="71">
        <f t="shared" si="1755"/>
        <v>0</v>
      </c>
      <c r="AR257" s="78"/>
      <c r="AS257" s="71">
        <f t="shared" si="1756"/>
        <v>0</v>
      </c>
      <c r="AT257" s="70">
        <f t="shared" ref="AT257:AT258" si="1817">AP257+AR257</f>
        <v>0</v>
      </c>
      <c r="AU257" s="71">
        <f t="shared" ref="AU257:AU258" si="1818">AQ257+AS257</f>
        <v>0</v>
      </c>
      <c r="AV257" s="70">
        <f t="shared" ref="AV257:AV258" si="1819">AN257+AT257</f>
        <v>0</v>
      </c>
      <c r="AW257" s="71">
        <f t="shared" ref="AW257:AW258" si="1820">AO257+AU257</f>
        <v>0</v>
      </c>
      <c r="AX257" s="79"/>
      <c r="AY257" s="80"/>
      <c r="AZ257" s="80"/>
      <c r="BA257" s="80"/>
      <c r="BB257" s="71">
        <f t="shared" si="1525"/>
        <v>0</v>
      </c>
      <c r="BC257" s="46"/>
      <c r="BD257" s="46"/>
      <c r="BE257" s="46"/>
      <c r="BF257" s="69">
        <f t="shared" si="1526"/>
        <v>0</v>
      </c>
      <c r="BG257" s="69">
        <f>V257+W257+X257</f>
        <v>1</v>
      </c>
      <c r="BH257" s="69">
        <f t="shared" ref="BH257:BH258" si="1821">(AE257+AF257)*30%</f>
        <v>2568.2771250000001</v>
      </c>
      <c r="BI257" s="72"/>
      <c r="BJ257" s="72">
        <f t="shared" ref="BJ257:BJ282" si="1822">(O257/18*BI257)*30%</f>
        <v>0</v>
      </c>
      <c r="BK257" s="69">
        <f t="shared" si="1571"/>
        <v>1</v>
      </c>
      <c r="BL257" s="69">
        <f>(AE257+AF257)*30%</f>
        <v>2568.2771250000001</v>
      </c>
      <c r="BM257" s="69"/>
      <c r="BN257" s="69"/>
      <c r="BO257" s="72"/>
      <c r="BP257" s="72">
        <f t="shared" ref="BP257:BP258" si="1823">7079/18*BO257</f>
        <v>0</v>
      </c>
      <c r="BQ257" s="69">
        <f t="shared" ref="BQ257:BQ258" si="1824">AW257+BB257+BF257+BH257+BJ257+BL257+BP257</f>
        <v>5136.5542500000001</v>
      </c>
      <c r="BR257" s="69">
        <f t="shared" ref="BR257:BR258" si="1825">AE257+AG257+AH257+BF257+BP257</f>
        <v>6784.5873750000001</v>
      </c>
      <c r="BS257" s="69">
        <f t="shared" ref="BS257:BS258" si="1826">AW257+BB257+BH257+BJ257</f>
        <v>2568.2771250000001</v>
      </c>
      <c r="BT257" s="69">
        <f t="shared" ref="BT257:BT258" si="1827">AF257+BL257</f>
        <v>5421.9183750000002</v>
      </c>
      <c r="BU257" s="69">
        <f t="shared" ref="BU257:BU258" si="1828">SUM(AI257+BQ257)</f>
        <v>14774.782875000001</v>
      </c>
      <c r="BV257" s="73">
        <f t="shared" ref="BV257:BV258" si="1829">BU257*12</f>
        <v>177297.39449999999</v>
      </c>
      <c r="BW257" s="54" t="s">
        <v>232</v>
      </c>
    </row>
    <row r="258" spans="1:76" s="55" customFormat="1" ht="14.25" customHeight="1" x14ac:dyDescent="0.3">
      <c r="A258" s="101">
        <v>28</v>
      </c>
      <c r="B258" s="1" t="s">
        <v>464</v>
      </c>
      <c r="C258" s="81" t="s">
        <v>418</v>
      </c>
      <c r="D258" s="46" t="s">
        <v>61</v>
      </c>
      <c r="E258" s="82" t="s">
        <v>74</v>
      </c>
      <c r="F258" s="75">
        <v>75</v>
      </c>
      <c r="G258" s="76">
        <v>43189</v>
      </c>
      <c r="H258" s="76">
        <v>45015</v>
      </c>
      <c r="I258" s="75" t="s">
        <v>73</v>
      </c>
      <c r="J258" s="46">
        <v>1</v>
      </c>
      <c r="K258" s="46" t="s">
        <v>72</v>
      </c>
      <c r="L258" s="77">
        <v>23.05</v>
      </c>
      <c r="M258" s="46">
        <v>5.12</v>
      </c>
      <c r="N258" s="68">
        <v>17697</v>
      </c>
      <c r="O258" s="69">
        <f t="shared" si="1206"/>
        <v>90608.639999999999</v>
      </c>
      <c r="P258" s="46"/>
      <c r="Q258" s="46"/>
      <c r="R258" s="46"/>
      <c r="S258" s="46"/>
      <c r="T258" s="46">
        <v>1</v>
      </c>
      <c r="U258" s="46"/>
      <c r="V258" s="67">
        <f t="shared" ref="V258" si="1830">SUM(P258+S258)</f>
        <v>0</v>
      </c>
      <c r="W258" s="67">
        <f t="shared" ref="W258" si="1831">SUM(Q258+T258)</f>
        <v>1</v>
      </c>
      <c r="X258" s="67">
        <f t="shared" ref="X258" si="1832">SUM(R258+U258)</f>
        <v>0</v>
      </c>
      <c r="Y258" s="69">
        <f t="shared" si="1509"/>
        <v>0</v>
      </c>
      <c r="Z258" s="69">
        <f t="shared" si="1510"/>
        <v>0</v>
      </c>
      <c r="AA258" s="69">
        <f t="shared" si="1511"/>
        <v>0</v>
      </c>
      <c r="AB258" s="69">
        <f t="shared" si="1512"/>
        <v>0</v>
      </c>
      <c r="AC258" s="69">
        <f t="shared" si="1513"/>
        <v>5663.04</v>
      </c>
      <c r="AD258" s="69">
        <f t="shared" si="1514"/>
        <v>0</v>
      </c>
      <c r="AE258" s="69">
        <f t="shared" si="1812"/>
        <v>5663.04</v>
      </c>
      <c r="AF258" s="72">
        <f t="shared" si="1175"/>
        <v>2831.52</v>
      </c>
      <c r="AG258" s="69">
        <f t="shared" si="1813"/>
        <v>849.45600000000002</v>
      </c>
      <c r="AH258" s="69">
        <f t="shared" si="1233"/>
        <v>221.21250000000001</v>
      </c>
      <c r="AI258" s="69">
        <f t="shared" si="1814"/>
        <v>9565.2285000000011</v>
      </c>
      <c r="AJ258" s="78"/>
      <c r="AK258" s="71">
        <f t="shared" si="1751"/>
        <v>0</v>
      </c>
      <c r="AL258" s="78"/>
      <c r="AM258" s="71">
        <f t="shared" si="1752"/>
        <v>0</v>
      </c>
      <c r="AN258" s="71">
        <f t="shared" si="1815"/>
        <v>0</v>
      </c>
      <c r="AO258" s="71">
        <f t="shared" si="1816"/>
        <v>0</v>
      </c>
      <c r="AP258" s="78"/>
      <c r="AQ258" s="71">
        <f t="shared" si="1755"/>
        <v>0</v>
      </c>
      <c r="AR258" s="78"/>
      <c r="AS258" s="71">
        <f t="shared" si="1756"/>
        <v>0</v>
      </c>
      <c r="AT258" s="70">
        <f t="shared" si="1817"/>
        <v>0</v>
      </c>
      <c r="AU258" s="71">
        <f t="shared" si="1818"/>
        <v>0</v>
      </c>
      <c r="AV258" s="70">
        <f t="shared" si="1819"/>
        <v>0</v>
      </c>
      <c r="AW258" s="71">
        <f t="shared" si="1820"/>
        <v>0</v>
      </c>
      <c r="AX258" s="79"/>
      <c r="AY258" s="79"/>
      <c r="AZ258" s="79"/>
      <c r="BA258" s="79"/>
      <c r="BB258" s="71">
        <f t="shared" si="1525"/>
        <v>0</v>
      </c>
      <c r="BC258" s="46"/>
      <c r="BD258" s="46"/>
      <c r="BE258" s="46"/>
      <c r="BF258" s="69">
        <f t="shared" si="1526"/>
        <v>0</v>
      </c>
      <c r="BG258" s="69">
        <f t="shared" ref="BG258" si="1833">V258+W258+X258</f>
        <v>1</v>
      </c>
      <c r="BH258" s="69">
        <f t="shared" si="1821"/>
        <v>2548.3679999999999</v>
      </c>
      <c r="BI258" s="72"/>
      <c r="BJ258" s="72">
        <f t="shared" si="1822"/>
        <v>0</v>
      </c>
      <c r="BK258" s="69"/>
      <c r="BL258" s="69"/>
      <c r="BM258" s="69"/>
      <c r="BN258" s="69"/>
      <c r="BO258" s="72"/>
      <c r="BP258" s="72">
        <f t="shared" si="1823"/>
        <v>0</v>
      </c>
      <c r="BQ258" s="69">
        <f t="shared" si="1824"/>
        <v>2548.3679999999999</v>
      </c>
      <c r="BR258" s="69">
        <f t="shared" si="1825"/>
        <v>6733.7084999999997</v>
      </c>
      <c r="BS258" s="69">
        <f t="shared" si="1826"/>
        <v>2548.3679999999999</v>
      </c>
      <c r="BT258" s="69">
        <f t="shared" si="1827"/>
        <v>2831.52</v>
      </c>
      <c r="BU258" s="69">
        <f t="shared" si="1828"/>
        <v>12113.596500000001</v>
      </c>
      <c r="BV258" s="73">
        <f t="shared" si="1829"/>
        <v>145363.15800000002</v>
      </c>
      <c r="BW258" s="54"/>
    </row>
    <row r="259" spans="1:76" s="55" customFormat="1" ht="14.25" customHeight="1" x14ac:dyDescent="0.3">
      <c r="A259" s="101">
        <v>29</v>
      </c>
      <c r="B259" s="102" t="s">
        <v>395</v>
      </c>
      <c r="C259" s="81" t="s">
        <v>394</v>
      </c>
      <c r="D259" s="46" t="s">
        <v>61</v>
      </c>
      <c r="E259" s="82" t="s">
        <v>396</v>
      </c>
      <c r="F259" s="133"/>
      <c r="G259" s="134"/>
      <c r="H259" s="103"/>
      <c r="I259" s="133" t="s">
        <v>171</v>
      </c>
      <c r="J259" s="46" t="s">
        <v>349</v>
      </c>
      <c r="K259" s="46" t="s">
        <v>72</v>
      </c>
      <c r="L259" s="77">
        <v>13.01</v>
      </c>
      <c r="M259" s="46">
        <v>4.95</v>
      </c>
      <c r="N259" s="68">
        <v>17697</v>
      </c>
      <c r="O259" s="69">
        <f t="shared" si="1206"/>
        <v>87600.150000000009</v>
      </c>
      <c r="P259" s="46"/>
      <c r="Q259" s="46"/>
      <c r="R259" s="46"/>
      <c r="S259" s="46"/>
      <c r="T259" s="46">
        <v>6</v>
      </c>
      <c r="U259" s="46"/>
      <c r="V259" s="67">
        <f t="shared" ref="V259" si="1834">SUM(P259+S259)</f>
        <v>0</v>
      </c>
      <c r="W259" s="67">
        <f t="shared" ref="W259" si="1835">SUM(Q259+T259)</f>
        <v>6</v>
      </c>
      <c r="X259" s="67">
        <f t="shared" ref="X259" si="1836">SUM(R259+U259)</f>
        <v>0</v>
      </c>
      <c r="Y259" s="69">
        <f t="shared" si="1509"/>
        <v>0</v>
      </c>
      <c r="Z259" s="69">
        <f t="shared" si="1510"/>
        <v>0</v>
      </c>
      <c r="AA259" s="69">
        <f t="shared" si="1511"/>
        <v>0</v>
      </c>
      <c r="AB259" s="69">
        <f t="shared" si="1512"/>
        <v>0</v>
      </c>
      <c r="AC259" s="69">
        <f t="shared" si="1513"/>
        <v>32850.056250000001</v>
      </c>
      <c r="AD259" s="69">
        <f t="shared" si="1514"/>
        <v>0</v>
      </c>
      <c r="AE259" s="69">
        <f t="shared" si="1749"/>
        <v>32850.056250000001</v>
      </c>
      <c r="AF259" s="72">
        <f t="shared" si="1175"/>
        <v>16425.028125000001</v>
      </c>
      <c r="AG259" s="69">
        <f t="shared" si="1769"/>
        <v>4927.5084375000006</v>
      </c>
      <c r="AH259" s="69">
        <f t="shared" si="1233"/>
        <v>1327.2750000000001</v>
      </c>
      <c r="AI259" s="69">
        <f t="shared" si="1750"/>
        <v>55529.867812500001</v>
      </c>
      <c r="AJ259" s="78"/>
      <c r="AK259" s="71">
        <f t="shared" si="1751"/>
        <v>0</v>
      </c>
      <c r="AL259" s="78"/>
      <c r="AM259" s="71">
        <f t="shared" si="1752"/>
        <v>0</v>
      </c>
      <c r="AN259" s="71">
        <f t="shared" ref="AN259" si="1837">AJ259+AL259</f>
        <v>0</v>
      </c>
      <c r="AO259" s="71">
        <f t="shared" si="1754"/>
        <v>0</v>
      </c>
      <c r="AP259" s="78"/>
      <c r="AQ259" s="71">
        <f t="shared" si="1755"/>
        <v>0</v>
      </c>
      <c r="AR259" s="78"/>
      <c r="AS259" s="71">
        <f t="shared" si="1756"/>
        <v>0</v>
      </c>
      <c r="AT259" s="70">
        <f t="shared" si="1757"/>
        <v>0</v>
      </c>
      <c r="AU259" s="71">
        <f t="shared" si="1758"/>
        <v>0</v>
      </c>
      <c r="AV259" s="70">
        <f t="shared" si="1759"/>
        <v>0</v>
      </c>
      <c r="AW259" s="71">
        <f t="shared" si="1760"/>
        <v>0</v>
      </c>
      <c r="AX259" s="79"/>
      <c r="AY259" s="80"/>
      <c r="AZ259" s="79"/>
      <c r="BA259" s="80"/>
      <c r="BB259" s="71">
        <f t="shared" si="1525"/>
        <v>0</v>
      </c>
      <c r="BC259" s="46"/>
      <c r="BD259" s="46"/>
      <c r="BE259" s="46"/>
      <c r="BF259" s="69">
        <f t="shared" si="1526"/>
        <v>0</v>
      </c>
      <c r="BG259" s="69">
        <f t="shared" si="1761"/>
        <v>6</v>
      </c>
      <c r="BH259" s="69">
        <f t="shared" si="1596"/>
        <v>14782.525312500002</v>
      </c>
      <c r="BI259" s="72"/>
      <c r="BJ259" s="72">
        <f t="shared" si="1822"/>
        <v>0</v>
      </c>
      <c r="BK259" s="69">
        <f t="shared" si="1571"/>
        <v>6</v>
      </c>
      <c r="BL259" s="69">
        <f>(AE259+AF259)*40%</f>
        <v>19710.033750000002</v>
      </c>
      <c r="BM259" s="69"/>
      <c r="BN259" s="69"/>
      <c r="BO259" s="69"/>
      <c r="BP259" s="72">
        <f t="shared" si="1762"/>
        <v>0</v>
      </c>
      <c r="BQ259" s="69">
        <f t="shared" si="1763"/>
        <v>34492.559062500004</v>
      </c>
      <c r="BR259" s="69">
        <f t="shared" si="1764"/>
        <v>39104.839687500003</v>
      </c>
      <c r="BS259" s="69">
        <f t="shared" si="1765"/>
        <v>14782.525312500002</v>
      </c>
      <c r="BT259" s="69">
        <f t="shared" si="1766"/>
        <v>36135.061874999999</v>
      </c>
      <c r="BU259" s="69">
        <f t="shared" si="1767"/>
        <v>90022.426875000005</v>
      </c>
      <c r="BV259" s="73">
        <f t="shared" si="1768"/>
        <v>1080269.1225000001</v>
      </c>
      <c r="BW259" s="54" t="s">
        <v>228</v>
      </c>
    </row>
    <row r="260" spans="1:76" s="55" customFormat="1" ht="14.25" customHeight="1" x14ac:dyDescent="0.3">
      <c r="A260" s="101">
        <v>30</v>
      </c>
      <c r="B260" s="102" t="s">
        <v>214</v>
      </c>
      <c r="C260" s="81" t="s">
        <v>310</v>
      </c>
      <c r="D260" s="46" t="s">
        <v>61</v>
      </c>
      <c r="E260" s="102" t="s">
        <v>153</v>
      </c>
      <c r="F260" s="75">
        <v>112</v>
      </c>
      <c r="G260" s="76">
        <v>44071</v>
      </c>
      <c r="H260" s="76">
        <v>45897</v>
      </c>
      <c r="I260" s="75" t="s">
        <v>170</v>
      </c>
      <c r="J260" s="46" t="s">
        <v>348</v>
      </c>
      <c r="K260" s="46" t="s">
        <v>72</v>
      </c>
      <c r="L260" s="77">
        <v>38</v>
      </c>
      <c r="M260" s="46">
        <v>5.2</v>
      </c>
      <c r="N260" s="68">
        <v>17697</v>
      </c>
      <c r="O260" s="69">
        <f t="shared" si="1206"/>
        <v>92024.400000000009</v>
      </c>
      <c r="P260" s="46"/>
      <c r="Q260" s="46"/>
      <c r="R260" s="46"/>
      <c r="S260" s="46">
        <v>1</v>
      </c>
      <c r="T260" s="46"/>
      <c r="U260" s="46"/>
      <c r="V260" s="67">
        <f t="shared" ref="V260" si="1838">SUM(P260+S260)</f>
        <v>1</v>
      </c>
      <c r="W260" s="67">
        <f t="shared" ref="W260" si="1839">SUM(Q260+T260)</f>
        <v>0</v>
      </c>
      <c r="X260" s="67">
        <f t="shared" ref="X260" si="1840">SUM(R260+U260)</f>
        <v>0</v>
      </c>
      <c r="Y260" s="69">
        <f t="shared" si="1509"/>
        <v>0</v>
      </c>
      <c r="Z260" s="69">
        <f t="shared" si="1510"/>
        <v>0</v>
      </c>
      <c r="AA260" s="69">
        <f t="shared" si="1511"/>
        <v>0</v>
      </c>
      <c r="AB260" s="69">
        <f t="shared" si="1512"/>
        <v>5751.5250000000005</v>
      </c>
      <c r="AC260" s="69">
        <f t="shared" si="1513"/>
        <v>0</v>
      </c>
      <c r="AD260" s="69">
        <f t="shared" si="1514"/>
        <v>0</v>
      </c>
      <c r="AE260" s="69">
        <f t="shared" ref="AE260" si="1841">SUM(Y260:AD260)</f>
        <v>5751.5250000000005</v>
      </c>
      <c r="AF260" s="72">
        <f t="shared" si="1175"/>
        <v>2875.7625000000003</v>
      </c>
      <c r="AG260" s="69">
        <f t="shared" ref="AG260" si="1842">(AE260+AF260)*10%</f>
        <v>862.7287500000001</v>
      </c>
      <c r="AH260" s="69">
        <f t="shared" si="1233"/>
        <v>221.21250000000001</v>
      </c>
      <c r="AI260" s="69">
        <f t="shared" ref="AI260" si="1843">AH260+AG260+AF260+AE260</f>
        <v>9711.228750000002</v>
      </c>
      <c r="AJ260" s="78"/>
      <c r="AK260" s="71">
        <f t="shared" si="1751"/>
        <v>0</v>
      </c>
      <c r="AL260" s="78"/>
      <c r="AM260" s="71">
        <f t="shared" si="1752"/>
        <v>0</v>
      </c>
      <c r="AN260" s="71">
        <f t="shared" ref="AN260" si="1844">AJ260+AL260</f>
        <v>0</v>
      </c>
      <c r="AO260" s="71">
        <f t="shared" ref="AO260" si="1845">AK260+AM260</f>
        <v>0</v>
      </c>
      <c r="AP260" s="78"/>
      <c r="AQ260" s="71">
        <f t="shared" si="1755"/>
        <v>0</v>
      </c>
      <c r="AR260" s="78"/>
      <c r="AS260" s="71">
        <f t="shared" si="1756"/>
        <v>0</v>
      </c>
      <c r="AT260" s="70">
        <f t="shared" ref="AT260" si="1846">AP260+AR260</f>
        <v>0</v>
      </c>
      <c r="AU260" s="71">
        <f t="shared" ref="AU260" si="1847">AQ260+AS260</f>
        <v>0</v>
      </c>
      <c r="AV260" s="70">
        <f t="shared" ref="AV260" si="1848">AN260+AT260</f>
        <v>0</v>
      </c>
      <c r="AW260" s="71">
        <f t="shared" ref="AW260" si="1849">AO260+AU260</f>
        <v>0</v>
      </c>
      <c r="AX260" s="79"/>
      <c r="AY260" s="79"/>
      <c r="AZ260" s="79"/>
      <c r="BA260" s="79"/>
      <c r="BB260" s="71">
        <f t="shared" si="1525"/>
        <v>0</v>
      </c>
      <c r="BC260" s="46"/>
      <c r="BD260" s="46"/>
      <c r="BE260" s="46"/>
      <c r="BF260" s="69">
        <f t="shared" si="1526"/>
        <v>0</v>
      </c>
      <c r="BG260" s="69">
        <f t="shared" ref="BG260" si="1850">V260+W260+X260</f>
        <v>1</v>
      </c>
      <c r="BH260" s="69">
        <f t="shared" si="1596"/>
        <v>2588.1862500000002</v>
      </c>
      <c r="BI260" s="72"/>
      <c r="BJ260" s="72">
        <f t="shared" si="1822"/>
        <v>0</v>
      </c>
      <c r="BK260" s="69">
        <f t="shared" ref="BK260" si="1851">V260+W260+X260</f>
        <v>1</v>
      </c>
      <c r="BL260" s="69">
        <f>(AE260+AF260)*35%</f>
        <v>3019.5506249999999</v>
      </c>
      <c r="BM260" s="69"/>
      <c r="BN260" s="69"/>
      <c r="BO260" s="72"/>
      <c r="BP260" s="72">
        <f t="shared" ref="BP260" si="1852">7079/18*BO260</f>
        <v>0</v>
      </c>
      <c r="BQ260" s="69">
        <f t="shared" ref="BQ260" si="1853">AW260+BB260+BF260+BH260+BJ260+BL260+BP260</f>
        <v>5607.7368750000005</v>
      </c>
      <c r="BR260" s="69">
        <f t="shared" ref="BR260" si="1854">AE260+AG260+AH260+BF260+BP260</f>
        <v>6835.4662500000004</v>
      </c>
      <c r="BS260" s="69">
        <f t="shared" ref="BS260" si="1855">AW260+BB260+BH260+BJ260</f>
        <v>2588.1862500000002</v>
      </c>
      <c r="BT260" s="69">
        <f t="shared" ref="BT260" si="1856">AF260+BL260</f>
        <v>5895.3131250000006</v>
      </c>
      <c r="BU260" s="69">
        <f t="shared" ref="BU260" si="1857">SUM(AI260+BQ260)</f>
        <v>15318.965625000003</v>
      </c>
      <c r="BV260" s="73">
        <f t="shared" ref="BV260" si="1858">BU260*12</f>
        <v>183827.58750000002</v>
      </c>
      <c r="BW260" s="54" t="s">
        <v>231</v>
      </c>
    </row>
    <row r="261" spans="1:76" s="55" customFormat="1" ht="14.25" customHeight="1" x14ac:dyDescent="0.3">
      <c r="A261" s="101">
        <v>31</v>
      </c>
      <c r="B261" s="102" t="s">
        <v>214</v>
      </c>
      <c r="C261" s="81" t="s">
        <v>206</v>
      </c>
      <c r="D261" s="46" t="s">
        <v>61</v>
      </c>
      <c r="E261" s="102" t="s">
        <v>153</v>
      </c>
      <c r="F261" s="75">
        <v>112</v>
      </c>
      <c r="G261" s="76">
        <v>44071</v>
      </c>
      <c r="H261" s="76">
        <v>45897</v>
      </c>
      <c r="I261" s="75" t="s">
        <v>170</v>
      </c>
      <c r="J261" s="46" t="s">
        <v>348</v>
      </c>
      <c r="K261" s="46" t="s">
        <v>72</v>
      </c>
      <c r="L261" s="77">
        <v>38</v>
      </c>
      <c r="M261" s="46">
        <v>5.2</v>
      </c>
      <c r="N261" s="68">
        <v>17697</v>
      </c>
      <c r="O261" s="69">
        <f t="shared" si="1206"/>
        <v>92024.400000000009</v>
      </c>
      <c r="P261" s="46"/>
      <c r="Q261" s="46"/>
      <c r="R261" s="46"/>
      <c r="S261" s="46">
        <v>1</v>
      </c>
      <c r="T261" s="46"/>
      <c r="U261" s="46"/>
      <c r="V261" s="67">
        <f t="shared" ref="V261:V263" si="1859">SUM(P261+S261)</f>
        <v>1</v>
      </c>
      <c r="W261" s="67">
        <f t="shared" ref="W261:W263" si="1860">SUM(Q261+T261)</f>
        <v>0</v>
      </c>
      <c r="X261" s="67">
        <f t="shared" ref="X261:X263" si="1861">SUM(R261+U261)</f>
        <v>0</v>
      </c>
      <c r="Y261" s="69">
        <f t="shared" si="1509"/>
        <v>0</v>
      </c>
      <c r="Z261" s="69">
        <f t="shared" si="1510"/>
        <v>0</v>
      </c>
      <c r="AA261" s="69">
        <f t="shared" si="1511"/>
        <v>0</v>
      </c>
      <c r="AB261" s="69">
        <f t="shared" si="1512"/>
        <v>5751.5250000000005</v>
      </c>
      <c r="AC261" s="69">
        <f t="shared" si="1513"/>
        <v>0</v>
      </c>
      <c r="AD261" s="69">
        <f t="shared" si="1514"/>
        <v>0</v>
      </c>
      <c r="AE261" s="69">
        <f t="shared" ref="AE261:AE263" si="1862">SUM(Y261:AD261)</f>
        <v>5751.5250000000005</v>
      </c>
      <c r="AF261" s="72">
        <f t="shared" si="1175"/>
        <v>2875.7625000000003</v>
      </c>
      <c r="AG261" s="69">
        <f t="shared" ref="AG261:AG263" si="1863">(AE261+AF261)*10%</f>
        <v>862.7287500000001</v>
      </c>
      <c r="AH261" s="69">
        <f t="shared" si="1233"/>
        <v>221.21250000000001</v>
      </c>
      <c r="AI261" s="69">
        <f t="shared" ref="AI261:AI263" si="1864">AH261+AG261+AF261+AE261</f>
        <v>9711.228750000002</v>
      </c>
      <c r="AJ261" s="78"/>
      <c r="AK261" s="71">
        <f t="shared" si="1751"/>
        <v>0</v>
      </c>
      <c r="AL261" s="78"/>
      <c r="AM261" s="71">
        <f t="shared" si="1752"/>
        <v>0</v>
      </c>
      <c r="AN261" s="71">
        <f t="shared" ref="AN261:AN263" si="1865">AJ261+AL261</f>
        <v>0</v>
      </c>
      <c r="AO261" s="71">
        <f t="shared" ref="AO261:AO263" si="1866">AK261+AM261</f>
        <v>0</v>
      </c>
      <c r="AP261" s="78"/>
      <c r="AQ261" s="71">
        <f t="shared" si="1755"/>
        <v>0</v>
      </c>
      <c r="AR261" s="78"/>
      <c r="AS261" s="71">
        <f t="shared" si="1756"/>
        <v>0</v>
      </c>
      <c r="AT261" s="70">
        <f t="shared" ref="AT261:AT263" si="1867">AP261+AR261</f>
        <v>0</v>
      </c>
      <c r="AU261" s="71">
        <f t="shared" ref="AU261:AU263" si="1868">AQ261+AS261</f>
        <v>0</v>
      </c>
      <c r="AV261" s="70">
        <f t="shared" ref="AV261:AV263" si="1869">AN261+AT261</f>
        <v>0</v>
      </c>
      <c r="AW261" s="71">
        <f t="shared" ref="AW261:AW263" si="1870">AO261+AU261</f>
        <v>0</v>
      </c>
      <c r="AX261" s="79"/>
      <c r="AY261" s="79"/>
      <c r="AZ261" s="79"/>
      <c r="BA261" s="79"/>
      <c r="BB261" s="71">
        <f t="shared" si="1525"/>
        <v>0</v>
      </c>
      <c r="BC261" s="46"/>
      <c r="BD261" s="46"/>
      <c r="BE261" s="46"/>
      <c r="BF261" s="69">
        <f t="shared" si="1526"/>
        <v>0</v>
      </c>
      <c r="BG261" s="69">
        <f t="shared" ref="BG261:BG263" si="1871">V261+W261+X261</f>
        <v>1</v>
      </c>
      <c r="BH261" s="69">
        <f t="shared" ref="BH261:BH263" si="1872">(AE261+AF261)*30%</f>
        <v>2588.1862500000002</v>
      </c>
      <c r="BI261" s="72"/>
      <c r="BJ261" s="72">
        <f t="shared" si="1822"/>
        <v>0</v>
      </c>
      <c r="BK261" s="69">
        <f t="shared" ref="BK261:BK263" si="1873">V261+W261+X261</f>
        <v>1</v>
      </c>
      <c r="BL261" s="69">
        <f t="shared" ref="BL261:BL263" si="1874">(AE261+AF261)*35%</f>
        <v>3019.5506249999999</v>
      </c>
      <c r="BM261" s="69"/>
      <c r="BN261" s="69"/>
      <c r="BO261" s="72"/>
      <c r="BP261" s="72">
        <f t="shared" ref="BP261:BP263" si="1875">7079/18*BO261</f>
        <v>0</v>
      </c>
      <c r="BQ261" s="69">
        <f t="shared" ref="BQ261:BQ263" si="1876">AW261+BB261+BF261+BH261+BJ261+BL261+BP261</f>
        <v>5607.7368750000005</v>
      </c>
      <c r="BR261" s="69">
        <f t="shared" ref="BR261:BR263" si="1877">AE261+AG261+AH261+BF261+BP261</f>
        <v>6835.4662500000004</v>
      </c>
      <c r="BS261" s="69">
        <f t="shared" ref="BS261:BS263" si="1878">AW261+BB261+BH261+BJ261</f>
        <v>2588.1862500000002</v>
      </c>
      <c r="BT261" s="69">
        <f t="shared" ref="BT261:BT263" si="1879">AF261+BL261</f>
        <v>5895.3131250000006</v>
      </c>
      <c r="BU261" s="69">
        <f t="shared" ref="BU261:BU263" si="1880">SUM(AI261+BQ261)</f>
        <v>15318.965625000003</v>
      </c>
      <c r="BV261" s="73">
        <f t="shared" ref="BV261:BV263" si="1881">BU261*12</f>
        <v>183827.58750000002</v>
      </c>
      <c r="BW261" s="54" t="s">
        <v>231</v>
      </c>
    </row>
    <row r="262" spans="1:76" s="55" customFormat="1" ht="14.25" customHeight="1" x14ac:dyDescent="0.3">
      <c r="A262" s="101">
        <v>32</v>
      </c>
      <c r="B262" s="102" t="s">
        <v>214</v>
      </c>
      <c r="C262" s="81" t="s">
        <v>439</v>
      </c>
      <c r="D262" s="46" t="s">
        <v>61</v>
      </c>
      <c r="E262" s="102" t="s">
        <v>153</v>
      </c>
      <c r="F262" s="75">
        <v>112</v>
      </c>
      <c r="G262" s="76">
        <v>44071</v>
      </c>
      <c r="H262" s="76">
        <v>45897</v>
      </c>
      <c r="I262" s="75" t="s">
        <v>170</v>
      </c>
      <c r="J262" s="46" t="s">
        <v>348</v>
      </c>
      <c r="K262" s="46" t="s">
        <v>72</v>
      </c>
      <c r="L262" s="77">
        <v>38</v>
      </c>
      <c r="M262" s="46">
        <v>5.2</v>
      </c>
      <c r="N262" s="68">
        <v>17697</v>
      </c>
      <c r="O262" s="69">
        <f t="shared" si="1206"/>
        <v>92024.400000000009</v>
      </c>
      <c r="P262" s="46"/>
      <c r="Q262" s="46"/>
      <c r="R262" s="46"/>
      <c r="S262" s="46">
        <v>1</v>
      </c>
      <c r="T262" s="46"/>
      <c r="U262" s="46"/>
      <c r="V262" s="67">
        <f t="shared" si="1859"/>
        <v>1</v>
      </c>
      <c r="W262" s="67">
        <f t="shared" si="1860"/>
        <v>0</v>
      </c>
      <c r="X262" s="67">
        <f t="shared" si="1861"/>
        <v>0</v>
      </c>
      <c r="Y262" s="69">
        <f t="shared" si="1509"/>
        <v>0</v>
      </c>
      <c r="Z262" s="69">
        <f t="shared" si="1510"/>
        <v>0</v>
      </c>
      <c r="AA262" s="69">
        <f t="shared" si="1511"/>
        <v>0</v>
      </c>
      <c r="AB262" s="69">
        <f t="shared" si="1512"/>
        <v>5751.5250000000005</v>
      </c>
      <c r="AC262" s="69">
        <f t="shared" si="1513"/>
        <v>0</v>
      </c>
      <c r="AD262" s="69">
        <f t="shared" si="1514"/>
        <v>0</v>
      </c>
      <c r="AE262" s="69">
        <f t="shared" si="1862"/>
        <v>5751.5250000000005</v>
      </c>
      <c r="AF262" s="72">
        <f t="shared" si="1175"/>
        <v>2875.7625000000003</v>
      </c>
      <c r="AG262" s="69">
        <f t="shared" si="1863"/>
        <v>862.7287500000001</v>
      </c>
      <c r="AH262" s="69">
        <f t="shared" si="1233"/>
        <v>221.21250000000001</v>
      </c>
      <c r="AI262" s="69">
        <f t="shared" si="1864"/>
        <v>9711.228750000002</v>
      </c>
      <c r="AJ262" s="78"/>
      <c r="AK262" s="71">
        <f t="shared" si="1751"/>
        <v>0</v>
      </c>
      <c r="AL262" s="78"/>
      <c r="AM262" s="71">
        <f t="shared" si="1752"/>
        <v>0</v>
      </c>
      <c r="AN262" s="71">
        <f t="shared" si="1865"/>
        <v>0</v>
      </c>
      <c r="AO262" s="71">
        <f t="shared" si="1866"/>
        <v>0</v>
      </c>
      <c r="AP262" s="78"/>
      <c r="AQ262" s="71">
        <f t="shared" si="1755"/>
        <v>0</v>
      </c>
      <c r="AR262" s="78"/>
      <c r="AS262" s="71">
        <f t="shared" si="1756"/>
        <v>0</v>
      </c>
      <c r="AT262" s="70">
        <f t="shared" si="1867"/>
        <v>0</v>
      </c>
      <c r="AU262" s="71">
        <f t="shared" si="1868"/>
        <v>0</v>
      </c>
      <c r="AV262" s="70">
        <f t="shared" si="1869"/>
        <v>0</v>
      </c>
      <c r="AW262" s="71">
        <f t="shared" si="1870"/>
        <v>0</v>
      </c>
      <c r="AX262" s="79"/>
      <c r="AY262" s="79"/>
      <c r="AZ262" s="79"/>
      <c r="BA262" s="79"/>
      <c r="BB262" s="71">
        <f t="shared" si="1525"/>
        <v>0</v>
      </c>
      <c r="BC262" s="46"/>
      <c r="BD262" s="46"/>
      <c r="BE262" s="46"/>
      <c r="BF262" s="69">
        <f t="shared" si="1526"/>
        <v>0</v>
      </c>
      <c r="BG262" s="69">
        <f t="shared" si="1871"/>
        <v>1</v>
      </c>
      <c r="BH262" s="69">
        <f t="shared" si="1872"/>
        <v>2588.1862500000002</v>
      </c>
      <c r="BI262" s="72"/>
      <c r="BJ262" s="72">
        <f t="shared" si="1822"/>
        <v>0</v>
      </c>
      <c r="BK262" s="69">
        <f t="shared" si="1873"/>
        <v>1</v>
      </c>
      <c r="BL262" s="69">
        <f t="shared" si="1874"/>
        <v>3019.5506249999999</v>
      </c>
      <c r="BM262" s="69"/>
      <c r="BN262" s="69"/>
      <c r="BO262" s="72"/>
      <c r="BP262" s="72">
        <f t="shared" si="1875"/>
        <v>0</v>
      </c>
      <c r="BQ262" s="69">
        <f t="shared" si="1876"/>
        <v>5607.7368750000005</v>
      </c>
      <c r="BR262" s="69">
        <f t="shared" si="1877"/>
        <v>6835.4662500000004</v>
      </c>
      <c r="BS262" s="69">
        <f t="shared" si="1878"/>
        <v>2588.1862500000002</v>
      </c>
      <c r="BT262" s="69">
        <f t="shared" si="1879"/>
        <v>5895.3131250000006</v>
      </c>
      <c r="BU262" s="69">
        <f t="shared" si="1880"/>
        <v>15318.965625000003</v>
      </c>
      <c r="BV262" s="73">
        <f t="shared" si="1881"/>
        <v>183827.58750000002</v>
      </c>
      <c r="BW262" s="54" t="s">
        <v>231</v>
      </c>
    </row>
    <row r="263" spans="1:76" s="55" customFormat="1" ht="14.25" customHeight="1" x14ac:dyDescent="0.3">
      <c r="A263" s="101">
        <v>33</v>
      </c>
      <c r="B263" s="102" t="s">
        <v>214</v>
      </c>
      <c r="C263" s="81" t="s">
        <v>205</v>
      </c>
      <c r="D263" s="46" t="s">
        <v>61</v>
      </c>
      <c r="E263" s="102" t="s">
        <v>153</v>
      </c>
      <c r="F263" s="75">
        <v>112</v>
      </c>
      <c r="G263" s="76">
        <v>44071</v>
      </c>
      <c r="H263" s="76">
        <v>45897</v>
      </c>
      <c r="I263" s="75" t="s">
        <v>170</v>
      </c>
      <c r="J263" s="46" t="s">
        <v>348</v>
      </c>
      <c r="K263" s="46" t="s">
        <v>72</v>
      </c>
      <c r="L263" s="77">
        <v>38</v>
      </c>
      <c r="M263" s="46">
        <v>5.2</v>
      </c>
      <c r="N263" s="68">
        <v>17697</v>
      </c>
      <c r="O263" s="69">
        <f t="shared" si="1206"/>
        <v>92024.400000000009</v>
      </c>
      <c r="P263" s="46"/>
      <c r="Q263" s="46"/>
      <c r="R263" s="46"/>
      <c r="S263" s="46">
        <v>1</v>
      </c>
      <c r="T263" s="46"/>
      <c r="U263" s="46"/>
      <c r="V263" s="67">
        <f t="shared" si="1859"/>
        <v>1</v>
      </c>
      <c r="W263" s="67">
        <f t="shared" si="1860"/>
        <v>0</v>
      </c>
      <c r="X263" s="67">
        <f t="shared" si="1861"/>
        <v>0</v>
      </c>
      <c r="Y263" s="69">
        <f t="shared" ref="Y263:Y282" si="1882">SUM(O263/16*P263)</f>
        <v>0</v>
      </c>
      <c r="Z263" s="69">
        <f t="shared" ref="Z263:Z282" si="1883">SUM(O263/16*Q263)</f>
        <v>0</v>
      </c>
      <c r="AA263" s="69">
        <f t="shared" ref="AA263:AA282" si="1884">SUM(O263/16*R263)</f>
        <v>0</v>
      </c>
      <c r="AB263" s="69">
        <f t="shared" ref="AB263:AB282" si="1885">SUM(O263/16*S263)</f>
        <v>5751.5250000000005</v>
      </c>
      <c r="AC263" s="69">
        <f t="shared" ref="AC263:AC282" si="1886">SUM(O263/16*T263)</f>
        <v>0</v>
      </c>
      <c r="AD263" s="69">
        <f t="shared" ref="AD263:AD282" si="1887">SUM(O263/16*U263)</f>
        <v>0</v>
      </c>
      <c r="AE263" s="69">
        <f t="shared" si="1862"/>
        <v>5751.5250000000005</v>
      </c>
      <c r="AF263" s="72">
        <f t="shared" si="1175"/>
        <v>2875.7625000000003</v>
      </c>
      <c r="AG263" s="69">
        <f t="shared" si="1863"/>
        <v>862.7287500000001</v>
      </c>
      <c r="AH263" s="69">
        <f t="shared" si="1233"/>
        <v>221.21250000000001</v>
      </c>
      <c r="AI263" s="69">
        <f t="shared" si="1864"/>
        <v>9711.228750000002</v>
      </c>
      <c r="AJ263" s="78"/>
      <c r="AK263" s="71">
        <f t="shared" si="1751"/>
        <v>0</v>
      </c>
      <c r="AL263" s="78"/>
      <c r="AM263" s="71">
        <f t="shared" si="1752"/>
        <v>0</v>
      </c>
      <c r="AN263" s="71">
        <f t="shared" si="1865"/>
        <v>0</v>
      </c>
      <c r="AO263" s="71">
        <f t="shared" si="1866"/>
        <v>0</v>
      </c>
      <c r="AP263" s="78"/>
      <c r="AQ263" s="71">
        <f t="shared" si="1755"/>
        <v>0</v>
      </c>
      <c r="AR263" s="78"/>
      <c r="AS263" s="71">
        <f t="shared" si="1756"/>
        <v>0</v>
      </c>
      <c r="AT263" s="70">
        <f t="shared" si="1867"/>
        <v>0</v>
      </c>
      <c r="AU263" s="71">
        <f t="shared" si="1868"/>
        <v>0</v>
      </c>
      <c r="AV263" s="70">
        <f t="shared" si="1869"/>
        <v>0</v>
      </c>
      <c r="AW263" s="71">
        <f t="shared" si="1870"/>
        <v>0</v>
      </c>
      <c r="AX263" s="79"/>
      <c r="AY263" s="79"/>
      <c r="AZ263" s="79"/>
      <c r="BA263" s="79"/>
      <c r="BB263" s="71">
        <f t="shared" si="1525"/>
        <v>0</v>
      </c>
      <c r="BC263" s="46"/>
      <c r="BD263" s="46"/>
      <c r="BE263" s="46"/>
      <c r="BF263" s="69">
        <f t="shared" ref="BF263:BF281" si="1888">SUM(N263*BC263*20%)+(N263*BD263)*30%</f>
        <v>0</v>
      </c>
      <c r="BG263" s="69">
        <f t="shared" si="1871"/>
        <v>1</v>
      </c>
      <c r="BH263" s="69">
        <f t="shared" si="1872"/>
        <v>2588.1862500000002</v>
      </c>
      <c r="BI263" s="72"/>
      <c r="BJ263" s="72">
        <f t="shared" si="1822"/>
        <v>0</v>
      </c>
      <c r="BK263" s="69">
        <f t="shared" si="1873"/>
        <v>1</v>
      </c>
      <c r="BL263" s="69">
        <f t="shared" si="1874"/>
        <v>3019.5506249999999</v>
      </c>
      <c r="BM263" s="69"/>
      <c r="BN263" s="69"/>
      <c r="BO263" s="72"/>
      <c r="BP263" s="72">
        <f t="shared" si="1875"/>
        <v>0</v>
      </c>
      <c r="BQ263" s="69">
        <f t="shared" si="1876"/>
        <v>5607.7368750000005</v>
      </c>
      <c r="BR263" s="69">
        <f t="shared" si="1877"/>
        <v>6835.4662500000004</v>
      </c>
      <c r="BS263" s="69">
        <f t="shared" si="1878"/>
        <v>2588.1862500000002</v>
      </c>
      <c r="BT263" s="69">
        <f t="shared" si="1879"/>
        <v>5895.3131250000006</v>
      </c>
      <c r="BU263" s="69">
        <f t="shared" si="1880"/>
        <v>15318.965625000003</v>
      </c>
      <c r="BV263" s="73">
        <f t="shared" si="1881"/>
        <v>183827.58750000002</v>
      </c>
      <c r="BW263" s="54" t="s">
        <v>231</v>
      </c>
    </row>
    <row r="264" spans="1:76" s="74" customFormat="1" ht="14.25" customHeight="1" x14ac:dyDescent="0.3">
      <c r="A264" s="101">
        <v>34</v>
      </c>
      <c r="B264" s="104" t="s">
        <v>75</v>
      </c>
      <c r="C264" s="104" t="s">
        <v>440</v>
      </c>
      <c r="D264" s="67" t="s">
        <v>61</v>
      </c>
      <c r="E264" s="68" t="s">
        <v>76</v>
      </c>
      <c r="F264" s="75">
        <v>82</v>
      </c>
      <c r="G264" s="76">
        <v>43304</v>
      </c>
      <c r="H264" s="76">
        <v>45130</v>
      </c>
      <c r="I264" s="75" t="s">
        <v>170</v>
      </c>
      <c r="J264" s="67" t="s">
        <v>349</v>
      </c>
      <c r="K264" s="67" t="s">
        <v>64</v>
      </c>
      <c r="L264" s="105">
        <v>27</v>
      </c>
      <c r="M264" s="67">
        <v>5.41</v>
      </c>
      <c r="N264" s="68">
        <v>17697</v>
      </c>
      <c r="O264" s="69">
        <f t="shared" si="1206"/>
        <v>95740.77</v>
      </c>
      <c r="P264" s="67"/>
      <c r="Q264" s="67"/>
      <c r="R264" s="67"/>
      <c r="S264" s="67">
        <v>1</v>
      </c>
      <c r="T264" s="67"/>
      <c r="U264" s="67"/>
      <c r="V264" s="67">
        <f t="shared" ref="V264" si="1889">SUM(P264+S264)</f>
        <v>1</v>
      </c>
      <c r="W264" s="67">
        <f t="shared" ref="W264" si="1890">SUM(Q264+T264)</f>
        <v>0</v>
      </c>
      <c r="X264" s="67">
        <f t="shared" ref="X264" si="1891">SUM(R264+U264)</f>
        <v>0</v>
      </c>
      <c r="Y264" s="69">
        <f t="shared" si="1882"/>
        <v>0</v>
      </c>
      <c r="Z264" s="69">
        <f t="shared" si="1883"/>
        <v>0</v>
      </c>
      <c r="AA264" s="69">
        <f t="shared" si="1884"/>
        <v>0</v>
      </c>
      <c r="AB264" s="69">
        <f t="shared" si="1885"/>
        <v>5983.7981250000003</v>
      </c>
      <c r="AC264" s="69">
        <f t="shared" si="1886"/>
        <v>0</v>
      </c>
      <c r="AD264" s="69">
        <f t="shared" si="1887"/>
        <v>0</v>
      </c>
      <c r="AE264" s="69">
        <f t="shared" ref="AE264" si="1892">SUM(Y264:AD264)</f>
        <v>5983.7981250000003</v>
      </c>
      <c r="AF264" s="72">
        <f t="shared" si="1175"/>
        <v>2991.8990625000001</v>
      </c>
      <c r="AG264" s="69">
        <f t="shared" ref="AG264" si="1893">(AE264+AF264)*10%</f>
        <v>897.56971874999999</v>
      </c>
      <c r="AH264" s="69">
        <f t="shared" si="1233"/>
        <v>221.21250000000001</v>
      </c>
      <c r="AI264" s="69">
        <f t="shared" ref="AI264" si="1894">AH264+AG264+AF264+AE264</f>
        <v>10094.47940625</v>
      </c>
      <c r="AJ264" s="106"/>
      <c r="AK264" s="71">
        <f t="shared" si="1751"/>
        <v>0</v>
      </c>
      <c r="AL264" s="106"/>
      <c r="AM264" s="71">
        <f t="shared" si="1752"/>
        <v>0</v>
      </c>
      <c r="AN264" s="71">
        <f t="shared" ref="AN264" si="1895">AJ264+AL264</f>
        <v>0</v>
      </c>
      <c r="AO264" s="71">
        <f t="shared" ref="AO264" si="1896">AK264+AM264</f>
        <v>0</v>
      </c>
      <c r="AP264" s="106"/>
      <c r="AQ264" s="71">
        <f t="shared" si="1755"/>
        <v>0</v>
      </c>
      <c r="AR264" s="71"/>
      <c r="AS264" s="71">
        <f t="shared" si="1756"/>
        <v>0</v>
      </c>
      <c r="AT264" s="70">
        <f t="shared" ref="AT264" si="1897">AP264+AR264</f>
        <v>0</v>
      </c>
      <c r="AU264" s="71">
        <f t="shared" ref="AU264" si="1898">AQ264+AS264</f>
        <v>0</v>
      </c>
      <c r="AV264" s="70">
        <f t="shared" ref="AV264" si="1899">AN264+AT264</f>
        <v>0</v>
      </c>
      <c r="AW264" s="71">
        <f t="shared" ref="AW264" si="1900">AO264+AU264</f>
        <v>0</v>
      </c>
      <c r="AX264" s="107"/>
      <c r="AY264" s="107"/>
      <c r="AZ264" s="107"/>
      <c r="BA264" s="107"/>
      <c r="BB264" s="71">
        <f t="shared" si="1525"/>
        <v>0</v>
      </c>
      <c r="BC264" s="67"/>
      <c r="BD264" s="67"/>
      <c r="BE264" s="67"/>
      <c r="BF264" s="69">
        <f t="shared" si="1888"/>
        <v>0</v>
      </c>
      <c r="BG264" s="69">
        <f t="shared" ref="BG264" si="1901">V264+W264+X264</f>
        <v>1</v>
      </c>
      <c r="BH264" s="69">
        <f t="shared" si="1596"/>
        <v>2692.70915625</v>
      </c>
      <c r="BI264" s="69"/>
      <c r="BJ264" s="69">
        <f t="shared" si="1822"/>
        <v>0</v>
      </c>
      <c r="BK264" s="69">
        <f>V264+W264+X264</f>
        <v>1</v>
      </c>
      <c r="BL264" s="69">
        <f>(AE264+AF264)*40%</f>
        <v>3590.278875</v>
      </c>
      <c r="BM264" s="69"/>
      <c r="BN264" s="69"/>
      <c r="BO264" s="69"/>
      <c r="BP264" s="72">
        <f t="shared" ref="BP264" si="1902">7079/18*BO264</f>
        <v>0</v>
      </c>
      <c r="BQ264" s="69">
        <f t="shared" ref="BQ264" si="1903">AW264+BB264+BF264+BH264+BJ264+BL264+BP264</f>
        <v>6282.9880312499999</v>
      </c>
      <c r="BR264" s="69">
        <f t="shared" ref="BR264" si="1904">AE264+AG264+AH264+BF264+BP264</f>
        <v>7102.5803437499999</v>
      </c>
      <c r="BS264" s="69">
        <f t="shared" ref="BS264" si="1905">AW264+BB264+BH264+BJ264</f>
        <v>2692.70915625</v>
      </c>
      <c r="BT264" s="69">
        <f t="shared" ref="BT264" si="1906">AF264+BL264</f>
        <v>6582.1779375000006</v>
      </c>
      <c r="BU264" s="69">
        <f t="shared" ref="BU264" si="1907">SUM(AI264+BQ264)</f>
        <v>16377.4674375</v>
      </c>
      <c r="BV264" s="73">
        <f t="shared" ref="BV264" si="1908">BU264*12</f>
        <v>196529.60924999998</v>
      </c>
      <c r="BW264" s="54" t="s">
        <v>228</v>
      </c>
      <c r="BX264" s="108"/>
    </row>
    <row r="265" spans="1:76" s="74" customFormat="1" ht="14.25" customHeight="1" x14ac:dyDescent="0.3">
      <c r="A265" s="101">
        <v>35</v>
      </c>
      <c r="B265" s="104" t="s">
        <v>75</v>
      </c>
      <c r="C265" s="104" t="s">
        <v>205</v>
      </c>
      <c r="D265" s="67" t="s">
        <v>61</v>
      </c>
      <c r="E265" s="68" t="s">
        <v>76</v>
      </c>
      <c r="F265" s="75">
        <v>82</v>
      </c>
      <c r="G265" s="76">
        <v>43304</v>
      </c>
      <c r="H265" s="76">
        <v>45130</v>
      </c>
      <c r="I265" s="75" t="s">
        <v>170</v>
      </c>
      <c r="J265" s="67" t="s">
        <v>349</v>
      </c>
      <c r="K265" s="67" t="s">
        <v>64</v>
      </c>
      <c r="L265" s="105">
        <v>27</v>
      </c>
      <c r="M265" s="67">
        <v>5.41</v>
      </c>
      <c r="N265" s="68">
        <v>17697</v>
      </c>
      <c r="O265" s="69">
        <f t="shared" si="1206"/>
        <v>95740.77</v>
      </c>
      <c r="P265" s="67"/>
      <c r="Q265" s="67"/>
      <c r="R265" s="67"/>
      <c r="S265" s="67">
        <v>1</v>
      </c>
      <c r="T265" s="67"/>
      <c r="U265" s="67"/>
      <c r="V265" s="67">
        <f t="shared" ref="V265" si="1909">SUM(P265+S265)</f>
        <v>1</v>
      </c>
      <c r="W265" s="67">
        <f t="shared" ref="W265" si="1910">SUM(Q265+T265)</f>
        <v>0</v>
      </c>
      <c r="X265" s="67">
        <f t="shared" ref="X265" si="1911">SUM(R265+U265)</f>
        <v>0</v>
      </c>
      <c r="Y265" s="69">
        <f t="shared" si="1882"/>
        <v>0</v>
      </c>
      <c r="Z265" s="69">
        <f t="shared" si="1883"/>
        <v>0</v>
      </c>
      <c r="AA265" s="69">
        <f t="shared" si="1884"/>
        <v>0</v>
      </c>
      <c r="AB265" s="69">
        <f t="shared" si="1885"/>
        <v>5983.7981250000003</v>
      </c>
      <c r="AC265" s="69">
        <f t="shared" si="1886"/>
        <v>0</v>
      </c>
      <c r="AD265" s="69">
        <f t="shared" si="1887"/>
        <v>0</v>
      </c>
      <c r="AE265" s="69">
        <f t="shared" ref="AE265" si="1912">SUM(Y265:AD265)</f>
        <v>5983.7981250000003</v>
      </c>
      <c r="AF265" s="72">
        <f t="shared" si="1175"/>
        <v>2991.8990625000001</v>
      </c>
      <c r="AG265" s="69">
        <f t="shared" ref="AG265" si="1913">(AE265+AF265)*10%</f>
        <v>897.56971874999999</v>
      </c>
      <c r="AH265" s="69">
        <f t="shared" si="1233"/>
        <v>221.21250000000001</v>
      </c>
      <c r="AI265" s="69">
        <f t="shared" ref="AI265" si="1914">AH265+AG265+AF265+AE265</f>
        <v>10094.47940625</v>
      </c>
      <c r="AJ265" s="106"/>
      <c r="AK265" s="71">
        <f t="shared" si="1751"/>
        <v>0</v>
      </c>
      <c r="AL265" s="106"/>
      <c r="AM265" s="71">
        <f t="shared" si="1752"/>
        <v>0</v>
      </c>
      <c r="AN265" s="71">
        <f t="shared" ref="AN265" si="1915">AJ265+AL265</f>
        <v>0</v>
      </c>
      <c r="AO265" s="71">
        <f t="shared" ref="AO265" si="1916">AK265+AM265</f>
        <v>0</v>
      </c>
      <c r="AP265" s="106"/>
      <c r="AQ265" s="71">
        <f t="shared" si="1755"/>
        <v>0</v>
      </c>
      <c r="AR265" s="71"/>
      <c r="AS265" s="71">
        <f t="shared" si="1756"/>
        <v>0</v>
      </c>
      <c r="AT265" s="70">
        <f t="shared" ref="AT265" si="1917">AP265+AR265</f>
        <v>0</v>
      </c>
      <c r="AU265" s="71">
        <f t="shared" ref="AU265" si="1918">AQ265+AS265</f>
        <v>0</v>
      </c>
      <c r="AV265" s="70">
        <f t="shared" ref="AV265" si="1919">AN265+AT265</f>
        <v>0</v>
      </c>
      <c r="AW265" s="71">
        <f t="shared" ref="AW265" si="1920">AO265+AU265</f>
        <v>0</v>
      </c>
      <c r="AX265" s="107"/>
      <c r="AY265" s="107"/>
      <c r="AZ265" s="107"/>
      <c r="BA265" s="107"/>
      <c r="BB265" s="71">
        <f t="shared" si="1525"/>
        <v>0</v>
      </c>
      <c r="BC265" s="67"/>
      <c r="BD265" s="67"/>
      <c r="BE265" s="67"/>
      <c r="BF265" s="69">
        <f t="shared" si="1888"/>
        <v>0</v>
      </c>
      <c r="BG265" s="69">
        <f t="shared" ref="BG265" si="1921">V265+W265+X265</f>
        <v>1</v>
      </c>
      <c r="BH265" s="69">
        <f t="shared" ref="BH265" si="1922">(AE265+AF265)*30%</f>
        <v>2692.70915625</v>
      </c>
      <c r="BI265" s="69"/>
      <c r="BJ265" s="69">
        <f t="shared" si="1822"/>
        <v>0</v>
      </c>
      <c r="BK265" s="69">
        <f>V265+W265+X265</f>
        <v>1</v>
      </c>
      <c r="BL265" s="69">
        <f>(AE265+AF265)*40%</f>
        <v>3590.278875</v>
      </c>
      <c r="BM265" s="69"/>
      <c r="BN265" s="69"/>
      <c r="BO265" s="69"/>
      <c r="BP265" s="72">
        <f t="shared" ref="BP265" si="1923">7079/18*BO265</f>
        <v>0</v>
      </c>
      <c r="BQ265" s="69">
        <f t="shared" ref="BQ265" si="1924">AW265+BB265+BF265+BH265+BJ265+BL265+BP265</f>
        <v>6282.9880312499999</v>
      </c>
      <c r="BR265" s="69">
        <f t="shared" ref="BR265" si="1925">AE265+AG265+AH265+BF265+BP265</f>
        <v>7102.5803437499999</v>
      </c>
      <c r="BS265" s="69">
        <f t="shared" ref="BS265" si="1926">AW265+BB265+BH265+BJ265</f>
        <v>2692.70915625</v>
      </c>
      <c r="BT265" s="69">
        <f t="shared" ref="BT265" si="1927">AF265+BL265</f>
        <v>6582.1779375000006</v>
      </c>
      <c r="BU265" s="69">
        <f t="shared" ref="BU265" si="1928">SUM(AI265+BQ265)</f>
        <v>16377.4674375</v>
      </c>
      <c r="BV265" s="73">
        <f t="shared" ref="BV265" si="1929">BU265*12</f>
        <v>196529.60924999998</v>
      </c>
      <c r="BW265" s="54" t="s">
        <v>228</v>
      </c>
      <c r="BX265" s="108"/>
    </row>
    <row r="266" spans="1:76" s="55" customFormat="1" ht="14.25" customHeight="1" x14ac:dyDescent="0.3">
      <c r="A266" s="101">
        <v>36</v>
      </c>
      <c r="B266" s="81" t="s">
        <v>441</v>
      </c>
      <c r="C266" s="81" t="s">
        <v>391</v>
      </c>
      <c r="D266" s="46" t="s">
        <v>61</v>
      </c>
      <c r="E266" s="102" t="s">
        <v>260</v>
      </c>
      <c r="F266" s="75">
        <v>114</v>
      </c>
      <c r="G266" s="76">
        <v>44193</v>
      </c>
      <c r="H266" s="76">
        <v>46019</v>
      </c>
      <c r="I266" s="75" t="s">
        <v>170</v>
      </c>
      <c r="J266" s="46" t="s">
        <v>348</v>
      </c>
      <c r="K266" s="46" t="s">
        <v>72</v>
      </c>
      <c r="L266" s="77">
        <v>25</v>
      </c>
      <c r="M266" s="46">
        <v>5.2</v>
      </c>
      <c r="N266" s="68">
        <v>17697</v>
      </c>
      <c r="O266" s="69">
        <f t="shared" si="1206"/>
        <v>92024.400000000009</v>
      </c>
      <c r="P266" s="46"/>
      <c r="Q266" s="46"/>
      <c r="R266" s="46"/>
      <c r="S266" s="46">
        <v>1</v>
      </c>
      <c r="T266" s="46"/>
      <c r="U266" s="46"/>
      <c r="V266" s="67">
        <f t="shared" ref="V266" si="1930">SUM(P266+S266)</f>
        <v>1</v>
      </c>
      <c r="W266" s="67">
        <f t="shared" ref="W266" si="1931">SUM(Q266+T266)</f>
        <v>0</v>
      </c>
      <c r="X266" s="67">
        <f t="shared" ref="X266" si="1932">SUM(R266+U266)</f>
        <v>0</v>
      </c>
      <c r="Y266" s="69">
        <f t="shared" si="1882"/>
        <v>0</v>
      </c>
      <c r="Z266" s="69">
        <f t="shared" si="1883"/>
        <v>0</v>
      </c>
      <c r="AA266" s="69">
        <f t="shared" si="1884"/>
        <v>0</v>
      </c>
      <c r="AB266" s="69">
        <f t="shared" si="1885"/>
        <v>5751.5250000000005</v>
      </c>
      <c r="AC266" s="69">
        <f t="shared" si="1886"/>
        <v>0</v>
      </c>
      <c r="AD266" s="69">
        <f t="shared" si="1887"/>
        <v>0</v>
      </c>
      <c r="AE266" s="69">
        <f t="shared" ref="AE266" si="1933">SUM(Y266:AD266)</f>
        <v>5751.5250000000005</v>
      </c>
      <c r="AF266" s="72">
        <f t="shared" si="1175"/>
        <v>2875.7625000000003</v>
      </c>
      <c r="AG266" s="69">
        <f t="shared" ref="AG266" si="1934">(AE266+AF266)*10%</f>
        <v>862.7287500000001</v>
      </c>
      <c r="AH266" s="69">
        <f t="shared" si="1233"/>
        <v>221.21250000000001</v>
      </c>
      <c r="AI266" s="69">
        <f t="shared" ref="AI266" si="1935">AH266+AG266+AF266+AE266</f>
        <v>9711.228750000002</v>
      </c>
      <c r="AJ266" s="78"/>
      <c r="AK266" s="71">
        <f t="shared" si="1751"/>
        <v>0</v>
      </c>
      <c r="AL266" s="78"/>
      <c r="AM266" s="71">
        <f t="shared" si="1752"/>
        <v>0</v>
      </c>
      <c r="AN266" s="71">
        <f t="shared" ref="AN266" si="1936">AJ266+AL266</f>
        <v>0</v>
      </c>
      <c r="AO266" s="71">
        <f t="shared" ref="AO266" si="1937">AK266+AM266</f>
        <v>0</v>
      </c>
      <c r="AP266" s="78"/>
      <c r="AQ266" s="71">
        <f t="shared" si="1755"/>
        <v>0</v>
      </c>
      <c r="AR266" s="78"/>
      <c r="AS266" s="71">
        <f t="shared" si="1756"/>
        <v>0</v>
      </c>
      <c r="AT266" s="70">
        <f t="shared" ref="AT266" si="1938">AP266+AR266</f>
        <v>0</v>
      </c>
      <c r="AU266" s="71">
        <f t="shared" ref="AU266" si="1939">AQ266+AS266</f>
        <v>0</v>
      </c>
      <c r="AV266" s="70">
        <f t="shared" ref="AV266" si="1940">AN266+AT266</f>
        <v>0</v>
      </c>
      <c r="AW266" s="71">
        <f t="shared" ref="AW266" si="1941">AO266+AU266</f>
        <v>0</v>
      </c>
      <c r="AX266" s="79"/>
      <c r="AY266" s="80"/>
      <c r="AZ266" s="80"/>
      <c r="BA266" s="80"/>
      <c r="BB266" s="71">
        <f t="shared" si="1525"/>
        <v>0</v>
      </c>
      <c r="BC266" s="46"/>
      <c r="BD266" s="46"/>
      <c r="BE266" s="46"/>
      <c r="BF266" s="69">
        <f t="shared" si="1888"/>
        <v>0</v>
      </c>
      <c r="BG266" s="69">
        <f t="shared" ref="BG266" si="1942">V266+W266+X266</f>
        <v>1</v>
      </c>
      <c r="BH266" s="69">
        <f t="shared" si="1596"/>
        <v>2588.1862500000002</v>
      </c>
      <c r="BI266" s="72"/>
      <c r="BJ266" s="72">
        <f t="shared" si="1822"/>
        <v>0</v>
      </c>
      <c r="BK266" s="69">
        <v>15</v>
      </c>
      <c r="BL266" s="69">
        <f>(AE266+AF266)*35%</f>
        <v>3019.5506249999999</v>
      </c>
      <c r="BM266" s="69"/>
      <c r="BN266" s="69"/>
      <c r="BO266" s="72"/>
      <c r="BP266" s="72">
        <f t="shared" ref="BP266" si="1943">7079/18*BO266</f>
        <v>0</v>
      </c>
      <c r="BQ266" s="69">
        <f t="shared" ref="BQ266" si="1944">AW266+BB266+BF266+BH266+BJ266+BL266+BP266</f>
        <v>5607.7368750000005</v>
      </c>
      <c r="BR266" s="69">
        <f t="shared" ref="BR266" si="1945">AE266+AG266+AH266+BF266+BP266</f>
        <v>6835.4662500000004</v>
      </c>
      <c r="BS266" s="69">
        <f t="shared" ref="BS266" si="1946">AW266+BB266+BH266+BJ266</f>
        <v>2588.1862500000002</v>
      </c>
      <c r="BT266" s="69">
        <f t="shared" ref="BT266" si="1947">AF266+BL266</f>
        <v>5895.3131250000006</v>
      </c>
      <c r="BU266" s="69">
        <f t="shared" ref="BU266" si="1948">SUM(AI266+BQ266)</f>
        <v>15318.965625000003</v>
      </c>
      <c r="BV266" s="73">
        <f t="shared" ref="BV266" si="1949">BU266*12</f>
        <v>183827.58750000002</v>
      </c>
      <c r="BW266" s="54" t="s">
        <v>227</v>
      </c>
    </row>
    <row r="267" spans="1:76" s="55" customFormat="1" ht="14.25" customHeight="1" x14ac:dyDescent="0.3">
      <c r="A267" s="101">
        <v>37</v>
      </c>
      <c r="B267" s="81" t="s">
        <v>441</v>
      </c>
      <c r="C267" s="81" t="s">
        <v>205</v>
      </c>
      <c r="D267" s="46" t="s">
        <v>61</v>
      </c>
      <c r="E267" s="102" t="s">
        <v>260</v>
      </c>
      <c r="F267" s="75">
        <v>114</v>
      </c>
      <c r="G267" s="76">
        <v>44193</v>
      </c>
      <c r="H267" s="76">
        <v>46019</v>
      </c>
      <c r="I267" s="75" t="s">
        <v>170</v>
      </c>
      <c r="J267" s="46" t="s">
        <v>348</v>
      </c>
      <c r="K267" s="46" t="s">
        <v>72</v>
      </c>
      <c r="L267" s="77">
        <v>25</v>
      </c>
      <c r="M267" s="46">
        <v>5.2</v>
      </c>
      <c r="N267" s="68">
        <v>17697</v>
      </c>
      <c r="O267" s="69">
        <f t="shared" si="1206"/>
        <v>92024.400000000009</v>
      </c>
      <c r="P267" s="46"/>
      <c r="Q267" s="46"/>
      <c r="R267" s="46"/>
      <c r="S267" s="46">
        <v>1</v>
      </c>
      <c r="T267" s="46"/>
      <c r="U267" s="46"/>
      <c r="V267" s="67">
        <f t="shared" ref="V267" si="1950">SUM(P267+S267)</f>
        <v>1</v>
      </c>
      <c r="W267" s="67">
        <f t="shared" ref="W267" si="1951">SUM(Q267+T267)</f>
        <v>0</v>
      </c>
      <c r="X267" s="67">
        <f t="shared" ref="X267" si="1952">SUM(R267+U267)</f>
        <v>0</v>
      </c>
      <c r="Y267" s="69">
        <f t="shared" si="1882"/>
        <v>0</v>
      </c>
      <c r="Z267" s="69">
        <f t="shared" si="1883"/>
        <v>0</v>
      </c>
      <c r="AA267" s="69">
        <f t="shared" si="1884"/>
        <v>0</v>
      </c>
      <c r="AB267" s="69">
        <f t="shared" si="1885"/>
        <v>5751.5250000000005</v>
      </c>
      <c r="AC267" s="69">
        <f t="shared" si="1886"/>
        <v>0</v>
      </c>
      <c r="AD267" s="69">
        <f t="shared" si="1887"/>
        <v>0</v>
      </c>
      <c r="AE267" s="69">
        <f t="shared" ref="AE267" si="1953">SUM(Y267:AD267)</f>
        <v>5751.5250000000005</v>
      </c>
      <c r="AF267" s="72">
        <f t="shared" si="1175"/>
        <v>2875.7625000000003</v>
      </c>
      <c r="AG267" s="69">
        <f t="shared" ref="AG267" si="1954">(AE267+AF267)*10%</f>
        <v>862.7287500000001</v>
      </c>
      <c r="AH267" s="69">
        <f t="shared" si="1233"/>
        <v>221.21250000000001</v>
      </c>
      <c r="AI267" s="69">
        <f t="shared" ref="AI267" si="1955">AH267+AG267+AF267+AE267</f>
        <v>9711.228750000002</v>
      </c>
      <c r="AJ267" s="78"/>
      <c r="AK267" s="71">
        <f t="shared" si="1751"/>
        <v>0</v>
      </c>
      <c r="AL267" s="78"/>
      <c r="AM267" s="71">
        <f t="shared" si="1752"/>
        <v>0</v>
      </c>
      <c r="AN267" s="71">
        <f t="shared" ref="AN267" si="1956">AJ267+AL267</f>
        <v>0</v>
      </c>
      <c r="AO267" s="71">
        <f t="shared" ref="AO267" si="1957">AK267+AM267</f>
        <v>0</v>
      </c>
      <c r="AP267" s="78"/>
      <c r="AQ267" s="71">
        <f t="shared" si="1755"/>
        <v>0</v>
      </c>
      <c r="AR267" s="78"/>
      <c r="AS267" s="71">
        <f t="shared" si="1756"/>
        <v>0</v>
      </c>
      <c r="AT267" s="70">
        <f t="shared" ref="AT267" si="1958">AP267+AR267</f>
        <v>0</v>
      </c>
      <c r="AU267" s="71">
        <f t="shared" ref="AU267" si="1959">AQ267+AS267</f>
        <v>0</v>
      </c>
      <c r="AV267" s="70">
        <f t="shared" ref="AV267" si="1960">AN267+AT267</f>
        <v>0</v>
      </c>
      <c r="AW267" s="71">
        <f t="shared" ref="AW267" si="1961">AO267+AU267</f>
        <v>0</v>
      </c>
      <c r="AX267" s="79"/>
      <c r="AY267" s="80"/>
      <c r="AZ267" s="80"/>
      <c r="BA267" s="80"/>
      <c r="BB267" s="71">
        <f t="shared" si="1525"/>
        <v>0</v>
      </c>
      <c r="BC267" s="46"/>
      <c r="BD267" s="46"/>
      <c r="BE267" s="46"/>
      <c r="BF267" s="69">
        <f t="shared" si="1888"/>
        <v>0</v>
      </c>
      <c r="BG267" s="69">
        <f t="shared" ref="BG267" si="1962">V267+W267+X267</f>
        <v>1</v>
      </c>
      <c r="BH267" s="69">
        <f t="shared" si="1596"/>
        <v>2588.1862500000002</v>
      </c>
      <c r="BI267" s="72"/>
      <c r="BJ267" s="72">
        <f t="shared" si="1822"/>
        <v>0</v>
      </c>
      <c r="BK267" s="69">
        <v>15</v>
      </c>
      <c r="BL267" s="69">
        <f>(AE267+AF267)*35%</f>
        <v>3019.5506249999999</v>
      </c>
      <c r="BM267" s="69"/>
      <c r="BN267" s="69"/>
      <c r="BO267" s="72"/>
      <c r="BP267" s="72">
        <f t="shared" ref="BP267" si="1963">7079/18*BO267</f>
        <v>0</v>
      </c>
      <c r="BQ267" s="69">
        <f t="shared" ref="BQ267" si="1964">AW267+BB267+BF267+BH267+BJ267+BL267+BP267</f>
        <v>5607.7368750000005</v>
      </c>
      <c r="BR267" s="69">
        <f t="shared" ref="BR267" si="1965">AE267+AG267+AH267+BF267+BP267</f>
        <v>6835.4662500000004</v>
      </c>
      <c r="BS267" s="69">
        <f t="shared" ref="BS267" si="1966">AW267+BB267+BH267+BJ267</f>
        <v>2588.1862500000002</v>
      </c>
      <c r="BT267" s="69">
        <f t="shared" ref="BT267" si="1967">AF267+BL267</f>
        <v>5895.3131250000006</v>
      </c>
      <c r="BU267" s="69">
        <f t="shared" ref="BU267" si="1968">SUM(AI267+BQ267)</f>
        <v>15318.965625000003</v>
      </c>
      <c r="BV267" s="73">
        <f t="shared" ref="BV267" si="1969">BU267*12</f>
        <v>183827.58750000002</v>
      </c>
      <c r="BW267" s="54" t="s">
        <v>227</v>
      </c>
    </row>
    <row r="268" spans="1:76" s="55" customFormat="1" ht="14.25" customHeight="1" x14ac:dyDescent="0.3">
      <c r="A268" s="101">
        <v>38</v>
      </c>
      <c r="B268" s="81" t="s">
        <v>441</v>
      </c>
      <c r="C268" s="81" t="s">
        <v>392</v>
      </c>
      <c r="D268" s="46" t="s">
        <v>61</v>
      </c>
      <c r="E268" s="102" t="s">
        <v>260</v>
      </c>
      <c r="F268" s="75">
        <v>114</v>
      </c>
      <c r="G268" s="76">
        <v>44193</v>
      </c>
      <c r="H268" s="76">
        <v>46019</v>
      </c>
      <c r="I268" s="75" t="s">
        <v>170</v>
      </c>
      <c r="J268" s="46" t="s">
        <v>348</v>
      </c>
      <c r="K268" s="46" t="s">
        <v>72</v>
      </c>
      <c r="L268" s="77">
        <v>25</v>
      </c>
      <c r="M268" s="46">
        <v>5.2</v>
      </c>
      <c r="N268" s="68">
        <v>17697</v>
      </c>
      <c r="O268" s="69">
        <f t="shared" si="1206"/>
        <v>92024.400000000009</v>
      </c>
      <c r="P268" s="46"/>
      <c r="Q268" s="46"/>
      <c r="R268" s="46"/>
      <c r="S268" s="46">
        <v>2</v>
      </c>
      <c r="T268" s="46"/>
      <c r="U268" s="46"/>
      <c r="V268" s="67">
        <f t="shared" ref="V268:V269" si="1970">SUM(P268+S268)</f>
        <v>2</v>
      </c>
      <c r="W268" s="67">
        <f t="shared" ref="W268:W269" si="1971">SUM(Q268+T268)</f>
        <v>0</v>
      </c>
      <c r="X268" s="67">
        <f t="shared" ref="X268:X269" si="1972">SUM(R268+U268)</f>
        <v>0</v>
      </c>
      <c r="Y268" s="69">
        <f t="shared" si="1882"/>
        <v>0</v>
      </c>
      <c r="Z268" s="69">
        <f t="shared" si="1883"/>
        <v>0</v>
      </c>
      <c r="AA268" s="69">
        <f t="shared" si="1884"/>
        <v>0</v>
      </c>
      <c r="AB268" s="69">
        <f t="shared" si="1885"/>
        <v>11503.050000000001</v>
      </c>
      <c r="AC268" s="69">
        <f t="shared" si="1886"/>
        <v>0</v>
      </c>
      <c r="AD268" s="69">
        <f t="shared" si="1887"/>
        <v>0</v>
      </c>
      <c r="AE268" s="69">
        <f t="shared" ref="AE268" si="1973">SUM(Y268:AD268)</f>
        <v>11503.050000000001</v>
      </c>
      <c r="AF268" s="72">
        <f t="shared" si="1175"/>
        <v>5751.5250000000005</v>
      </c>
      <c r="AG268" s="69">
        <f t="shared" ref="AG268:AG269" si="1974">(AE268+AF268)*10%</f>
        <v>1725.4575000000002</v>
      </c>
      <c r="AH268" s="69">
        <f t="shared" si="1233"/>
        <v>442.42500000000001</v>
      </c>
      <c r="AI268" s="69">
        <f t="shared" ref="AI268:AI269" si="1975">AH268+AG268+AF268+AE268</f>
        <v>19422.457500000004</v>
      </c>
      <c r="AJ268" s="78"/>
      <c r="AK268" s="71">
        <f t="shared" si="1751"/>
        <v>0</v>
      </c>
      <c r="AL268" s="78"/>
      <c r="AM268" s="71">
        <f t="shared" si="1752"/>
        <v>0</v>
      </c>
      <c r="AN268" s="71">
        <f t="shared" ref="AN268:AN269" si="1976">AJ268+AL268</f>
        <v>0</v>
      </c>
      <c r="AO268" s="71">
        <f t="shared" ref="AO268:AO269" si="1977">AK268+AM268</f>
        <v>0</v>
      </c>
      <c r="AP268" s="78"/>
      <c r="AQ268" s="71">
        <f t="shared" si="1755"/>
        <v>0</v>
      </c>
      <c r="AR268" s="78"/>
      <c r="AS268" s="71">
        <f t="shared" si="1756"/>
        <v>0</v>
      </c>
      <c r="AT268" s="70">
        <f t="shared" ref="AT268:AT269" si="1978">AP268+AR268</f>
        <v>0</v>
      </c>
      <c r="AU268" s="71">
        <f t="shared" ref="AU268:AU269" si="1979">AQ268+AS268</f>
        <v>0</v>
      </c>
      <c r="AV268" s="70">
        <f t="shared" ref="AV268:AV269" si="1980">AN268+AT268</f>
        <v>0</v>
      </c>
      <c r="AW268" s="71">
        <f t="shared" ref="AW268:AW269" si="1981">AO268+AU268</f>
        <v>0</v>
      </c>
      <c r="AX268" s="79"/>
      <c r="AY268" s="80"/>
      <c r="AZ268" s="80"/>
      <c r="BA268" s="80"/>
      <c r="BB268" s="71">
        <f t="shared" si="1525"/>
        <v>0</v>
      </c>
      <c r="BC268" s="46"/>
      <c r="BD268" s="46"/>
      <c r="BE268" s="46"/>
      <c r="BF268" s="69">
        <f t="shared" si="1888"/>
        <v>0</v>
      </c>
      <c r="BG268" s="69">
        <f t="shared" ref="BG268:BG269" si="1982">V268+W268+X268</f>
        <v>2</v>
      </c>
      <c r="BH268" s="69">
        <f t="shared" si="1596"/>
        <v>5176.3725000000004</v>
      </c>
      <c r="BI268" s="72"/>
      <c r="BJ268" s="72">
        <f t="shared" si="1822"/>
        <v>0</v>
      </c>
      <c r="BK268" s="69">
        <f t="shared" ref="BK268" si="1983">V268+W268+X268</f>
        <v>2</v>
      </c>
      <c r="BL268" s="69">
        <f t="shared" ref="BL268" si="1984">(AE268+AF268)*40%</f>
        <v>6901.8300000000008</v>
      </c>
      <c r="BM268" s="69"/>
      <c r="BN268" s="69"/>
      <c r="BO268" s="72"/>
      <c r="BP268" s="72">
        <f t="shared" ref="BP268:BP269" si="1985">7079/18*BO268</f>
        <v>0</v>
      </c>
      <c r="BQ268" s="69">
        <f t="shared" ref="BQ268:BQ269" si="1986">AW268+BB268+BF268+BH268+BJ268+BL268+BP268</f>
        <v>12078.202500000001</v>
      </c>
      <c r="BR268" s="69">
        <f t="shared" ref="BR268:BR269" si="1987">AE268+AG268+AH268+BF268+BP268</f>
        <v>13670.932500000001</v>
      </c>
      <c r="BS268" s="69">
        <f t="shared" ref="BS268:BS269" si="1988">AW268+BB268+BH268+BJ268</f>
        <v>5176.3725000000004</v>
      </c>
      <c r="BT268" s="69">
        <f t="shared" ref="BT268:BT269" si="1989">AF268+BL268</f>
        <v>12653.355000000001</v>
      </c>
      <c r="BU268" s="69">
        <f t="shared" ref="BU268:BU269" si="1990">SUM(AI268+BQ268)</f>
        <v>31500.660000000003</v>
      </c>
      <c r="BV268" s="73">
        <f t="shared" ref="BV268:BV269" si="1991">BU268*12</f>
        <v>378007.92000000004</v>
      </c>
      <c r="BW268" s="54" t="s">
        <v>227</v>
      </c>
    </row>
    <row r="269" spans="1:76" s="55" customFormat="1" ht="14.25" customHeight="1" x14ac:dyDescent="0.3">
      <c r="A269" s="101">
        <v>39</v>
      </c>
      <c r="B269" s="81" t="s">
        <v>114</v>
      </c>
      <c r="C269" s="81" t="s">
        <v>393</v>
      </c>
      <c r="D269" s="46" t="s">
        <v>108</v>
      </c>
      <c r="E269" s="82" t="s">
        <v>115</v>
      </c>
      <c r="F269" s="75">
        <v>30</v>
      </c>
      <c r="G269" s="76">
        <v>41445</v>
      </c>
      <c r="H269" s="103">
        <v>43271</v>
      </c>
      <c r="I269" s="75" t="s">
        <v>170</v>
      </c>
      <c r="J269" s="46" t="s">
        <v>58</v>
      </c>
      <c r="K269" s="46" t="s">
        <v>116</v>
      </c>
      <c r="L269" s="77">
        <v>41</v>
      </c>
      <c r="M269" s="46">
        <v>4.5199999999999996</v>
      </c>
      <c r="N269" s="68">
        <v>17697</v>
      </c>
      <c r="O269" s="69">
        <f t="shared" si="1206"/>
        <v>79990.439999999988</v>
      </c>
      <c r="P269" s="46"/>
      <c r="Q269" s="46"/>
      <c r="R269" s="46"/>
      <c r="S269" s="46">
        <v>1</v>
      </c>
      <c r="T269" s="46"/>
      <c r="U269" s="46"/>
      <c r="V269" s="67">
        <f t="shared" si="1970"/>
        <v>1</v>
      </c>
      <c r="W269" s="67">
        <f t="shared" si="1971"/>
        <v>0</v>
      </c>
      <c r="X269" s="67">
        <f t="shared" si="1972"/>
        <v>0</v>
      </c>
      <c r="Y269" s="69">
        <f t="shared" si="1882"/>
        <v>0</v>
      </c>
      <c r="Z269" s="69">
        <f t="shared" si="1883"/>
        <v>0</v>
      </c>
      <c r="AA269" s="69">
        <f t="shared" si="1884"/>
        <v>0</v>
      </c>
      <c r="AB269" s="69">
        <f t="shared" si="1885"/>
        <v>4999.4024999999992</v>
      </c>
      <c r="AC269" s="69">
        <f t="shared" si="1886"/>
        <v>0</v>
      </c>
      <c r="AD269" s="69">
        <f t="shared" si="1887"/>
        <v>0</v>
      </c>
      <c r="AE269" s="69">
        <f t="shared" ref="AE269" si="1992">SUM(Y269:AD269)</f>
        <v>4999.4024999999992</v>
      </c>
      <c r="AF269" s="72">
        <f t="shared" si="1175"/>
        <v>2499.7012499999996</v>
      </c>
      <c r="AG269" s="69">
        <f t="shared" si="1974"/>
        <v>749.91037499999993</v>
      </c>
      <c r="AH269" s="69">
        <f t="shared" si="1233"/>
        <v>221.21250000000001</v>
      </c>
      <c r="AI269" s="69">
        <f t="shared" si="1975"/>
        <v>8470.2266249999993</v>
      </c>
      <c r="AJ269" s="78"/>
      <c r="AK269" s="71">
        <f t="shared" si="1751"/>
        <v>0</v>
      </c>
      <c r="AL269" s="78"/>
      <c r="AM269" s="71">
        <f t="shared" si="1752"/>
        <v>0</v>
      </c>
      <c r="AN269" s="71">
        <f t="shared" si="1976"/>
        <v>0</v>
      </c>
      <c r="AO269" s="71">
        <f t="shared" si="1977"/>
        <v>0</v>
      </c>
      <c r="AP269" s="78"/>
      <c r="AQ269" s="71">
        <f t="shared" si="1755"/>
        <v>0</v>
      </c>
      <c r="AR269" s="78"/>
      <c r="AS269" s="71">
        <f t="shared" si="1756"/>
        <v>0</v>
      </c>
      <c r="AT269" s="70">
        <f t="shared" si="1978"/>
        <v>0</v>
      </c>
      <c r="AU269" s="71">
        <f t="shared" si="1979"/>
        <v>0</v>
      </c>
      <c r="AV269" s="70">
        <f t="shared" si="1980"/>
        <v>0</v>
      </c>
      <c r="AW269" s="71">
        <f t="shared" si="1981"/>
        <v>0</v>
      </c>
      <c r="AX269" s="79"/>
      <c r="AY269" s="80"/>
      <c r="AZ269" s="80"/>
      <c r="BA269" s="80"/>
      <c r="BB269" s="71">
        <f t="shared" si="1525"/>
        <v>0</v>
      </c>
      <c r="BC269" s="46"/>
      <c r="BD269" s="46"/>
      <c r="BE269" s="46"/>
      <c r="BF269" s="69">
        <f t="shared" si="1888"/>
        <v>0</v>
      </c>
      <c r="BG269" s="69">
        <f t="shared" si="1982"/>
        <v>1</v>
      </c>
      <c r="BH269" s="69">
        <f t="shared" si="1596"/>
        <v>2249.7311249999993</v>
      </c>
      <c r="BI269" s="72"/>
      <c r="BJ269" s="72">
        <f t="shared" si="1822"/>
        <v>0</v>
      </c>
      <c r="BK269" s="69"/>
      <c r="BL269" s="69"/>
      <c r="BM269" s="69"/>
      <c r="BN269" s="69"/>
      <c r="BO269" s="72"/>
      <c r="BP269" s="72">
        <f t="shared" si="1985"/>
        <v>0</v>
      </c>
      <c r="BQ269" s="69">
        <f t="shared" si="1986"/>
        <v>2249.7311249999993</v>
      </c>
      <c r="BR269" s="69">
        <f t="shared" si="1987"/>
        <v>5970.5253749999993</v>
      </c>
      <c r="BS269" s="69">
        <f t="shared" si="1988"/>
        <v>2249.7311249999993</v>
      </c>
      <c r="BT269" s="69">
        <f t="shared" si="1989"/>
        <v>2499.7012499999996</v>
      </c>
      <c r="BU269" s="69">
        <f t="shared" si="1990"/>
        <v>10719.957749999998</v>
      </c>
      <c r="BV269" s="73">
        <f t="shared" si="1991"/>
        <v>128639.49299999997</v>
      </c>
      <c r="BW269" s="54"/>
    </row>
    <row r="270" spans="1:76" s="55" customFormat="1" ht="14.25" customHeight="1" x14ac:dyDescent="0.3">
      <c r="A270" s="101">
        <v>40</v>
      </c>
      <c r="B270" s="81" t="s">
        <v>114</v>
      </c>
      <c r="C270" s="81" t="s">
        <v>205</v>
      </c>
      <c r="D270" s="46" t="s">
        <v>108</v>
      </c>
      <c r="E270" s="82" t="s">
        <v>115</v>
      </c>
      <c r="F270" s="75">
        <v>30</v>
      </c>
      <c r="G270" s="76">
        <v>41445</v>
      </c>
      <c r="H270" s="103">
        <v>43271</v>
      </c>
      <c r="I270" s="75" t="s">
        <v>170</v>
      </c>
      <c r="J270" s="46" t="s">
        <v>58</v>
      </c>
      <c r="K270" s="46" t="s">
        <v>116</v>
      </c>
      <c r="L270" s="77">
        <v>41</v>
      </c>
      <c r="M270" s="46">
        <v>4.5199999999999996</v>
      </c>
      <c r="N270" s="68">
        <v>17697</v>
      </c>
      <c r="O270" s="69">
        <f t="shared" si="1206"/>
        <v>79990.439999999988</v>
      </c>
      <c r="P270" s="46"/>
      <c r="Q270" s="46"/>
      <c r="R270" s="46"/>
      <c r="S270" s="46">
        <v>1</v>
      </c>
      <c r="T270" s="46"/>
      <c r="U270" s="46"/>
      <c r="V270" s="67">
        <f t="shared" ref="V270" si="1993">SUM(P270+S270)</f>
        <v>1</v>
      </c>
      <c r="W270" s="67">
        <f t="shared" ref="W270" si="1994">SUM(Q270+T270)</f>
        <v>0</v>
      </c>
      <c r="X270" s="67">
        <f t="shared" ref="X270" si="1995">SUM(R270+U270)</f>
        <v>0</v>
      </c>
      <c r="Y270" s="69">
        <f t="shared" si="1882"/>
        <v>0</v>
      </c>
      <c r="Z270" s="69">
        <f t="shared" si="1883"/>
        <v>0</v>
      </c>
      <c r="AA270" s="69">
        <f t="shared" si="1884"/>
        <v>0</v>
      </c>
      <c r="AB270" s="69">
        <f t="shared" si="1885"/>
        <v>4999.4024999999992</v>
      </c>
      <c r="AC270" s="69">
        <f t="shared" si="1886"/>
        <v>0</v>
      </c>
      <c r="AD270" s="69">
        <f t="shared" si="1887"/>
        <v>0</v>
      </c>
      <c r="AE270" s="69">
        <f t="shared" ref="AE270" si="1996">SUM(Y270:AD270)</f>
        <v>4999.4024999999992</v>
      </c>
      <c r="AF270" s="72">
        <f t="shared" si="1175"/>
        <v>2499.7012499999996</v>
      </c>
      <c r="AG270" s="69">
        <f t="shared" ref="AG270" si="1997">(AE270+AF270)*10%</f>
        <v>749.91037499999993</v>
      </c>
      <c r="AH270" s="69">
        <f t="shared" si="1233"/>
        <v>221.21250000000001</v>
      </c>
      <c r="AI270" s="69">
        <f t="shared" ref="AI270" si="1998">AH270+AG270+AF270+AE270</f>
        <v>8470.2266249999993</v>
      </c>
      <c r="AJ270" s="78"/>
      <c r="AK270" s="71">
        <f t="shared" si="1751"/>
        <v>0</v>
      </c>
      <c r="AL270" s="78"/>
      <c r="AM270" s="71">
        <f t="shared" si="1752"/>
        <v>0</v>
      </c>
      <c r="AN270" s="71">
        <f t="shared" ref="AN270" si="1999">AJ270+AL270</f>
        <v>0</v>
      </c>
      <c r="AO270" s="71">
        <f t="shared" ref="AO270" si="2000">AK270+AM270</f>
        <v>0</v>
      </c>
      <c r="AP270" s="78"/>
      <c r="AQ270" s="71">
        <f t="shared" si="1755"/>
        <v>0</v>
      </c>
      <c r="AR270" s="78"/>
      <c r="AS270" s="71">
        <f t="shared" si="1756"/>
        <v>0</v>
      </c>
      <c r="AT270" s="70">
        <f t="shared" ref="AT270" si="2001">AP270+AR270</f>
        <v>0</v>
      </c>
      <c r="AU270" s="71">
        <f t="shared" ref="AU270" si="2002">AQ270+AS270</f>
        <v>0</v>
      </c>
      <c r="AV270" s="70">
        <f t="shared" ref="AV270" si="2003">AN270+AT270</f>
        <v>0</v>
      </c>
      <c r="AW270" s="71">
        <f t="shared" ref="AW270" si="2004">AO270+AU270</f>
        <v>0</v>
      </c>
      <c r="AX270" s="79"/>
      <c r="AY270" s="80"/>
      <c r="AZ270" s="80"/>
      <c r="BA270" s="80"/>
      <c r="BB270" s="71">
        <f t="shared" si="1525"/>
        <v>0</v>
      </c>
      <c r="BC270" s="46"/>
      <c r="BD270" s="46"/>
      <c r="BE270" s="46"/>
      <c r="BF270" s="69">
        <f t="shared" si="1888"/>
        <v>0</v>
      </c>
      <c r="BG270" s="69">
        <f t="shared" ref="BG270" si="2005">V270+W270+X270</f>
        <v>1</v>
      </c>
      <c r="BH270" s="69">
        <f t="shared" si="1596"/>
        <v>2249.7311249999993</v>
      </c>
      <c r="BI270" s="72"/>
      <c r="BJ270" s="72">
        <f t="shared" si="1822"/>
        <v>0</v>
      </c>
      <c r="BK270" s="69"/>
      <c r="BL270" s="69"/>
      <c r="BM270" s="69"/>
      <c r="BN270" s="69"/>
      <c r="BO270" s="72"/>
      <c r="BP270" s="72">
        <f t="shared" ref="BP270" si="2006">7079/18*BO270</f>
        <v>0</v>
      </c>
      <c r="BQ270" s="69">
        <f t="shared" ref="BQ270" si="2007">AW270+BB270+BF270+BH270+BJ270+BL270+BP270</f>
        <v>2249.7311249999993</v>
      </c>
      <c r="BR270" s="69">
        <f t="shared" ref="BR270" si="2008">AE270+AG270+AH270+BF270+BP270</f>
        <v>5970.5253749999993</v>
      </c>
      <c r="BS270" s="69">
        <f t="shared" ref="BS270" si="2009">AW270+BB270+BH270+BJ270</f>
        <v>2249.7311249999993</v>
      </c>
      <c r="BT270" s="69">
        <f t="shared" ref="BT270" si="2010">AF270+BL270</f>
        <v>2499.7012499999996</v>
      </c>
      <c r="BU270" s="69">
        <f t="shared" ref="BU270" si="2011">SUM(AI270+BQ270)</f>
        <v>10719.957749999998</v>
      </c>
      <c r="BV270" s="73">
        <f t="shared" ref="BV270" si="2012">BU270*12</f>
        <v>128639.49299999997</v>
      </c>
      <c r="BW270" s="54"/>
    </row>
    <row r="271" spans="1:76" s="55" customFormat="1" ht="14.25" customHeight="1" x14ac:dyDescent="0.3">
      <c r="A271" s="101">
        <v>41</v>
      </c>
      <c r="B271" s="81" t="s">
        <v>114</v>
      </c>
      <c r="C271" s="81" t="s">
        <v>387</v>
      </c>
      <c r="D271" s="46" t="s">
        <v>108</v>
      </c>
      <c r="E271" s="82" t="s">
        <v>115</v>
      </c>
      <c r="F271" s="75">
        <v>30</v>
      </c>
      <c r="G271" s="76">
        <v>41445</v>
      </c>
      <c r="H271" s="103">
        <v>43271</v>
      </c>
      <c r="I271" s="75" t="s">
        <v>170</v>
      </c>
      <c r="J271" s="46" t="s">
        <v>58</v>
      </c>
      <c r="K271" s="46" t="s">
        <v>116</v>
      </c>
      <c r="L271" s="77">
        <v>41</v>
      </c>
      <c r="M271" s="46">
        <v>4.5199999999999996</v>
      </c>
      <c r="N271" s="68">
        <v>17697</v>
      </c>
      <c r="O271" s="69">
        <f t="shared" si="1206"/>
        <v>79990.439999999988</v>
      </c>
      <c r="P271" s="46"/>
      <c r="Q271" s="46"/>
      <c r="R271" s="46"/>
      <c r="S271" s="46">
        <v>2</v>
      </c>
      <c r="T271" s="46"/>
      <c r="U271" s="46"/>
      <c r="V271" s="67">
        <f t="shared" ref="V271" si="2013">SUM(P271+S271)</f>
        <v>2</v>
      </c>
      <c r="W271" s="67">
        <f t="shared" ref="W271" si="2014">SUM(Q271+T271)</f>
        <v>0</v>
      </c>
      <c r="X271" s="67">
        <f t="shared" ref="X271" si="2015">SUM(R271+U271)</f>
        <v>0</v>
      </c>
      <c r="Y271" s="69">
        <f t="shared" si="1882"/>
        <v>0</v>
      </c>
      <c r="Z271" s="69">
        <f t="shared" si="1883"/>
        <v>0</v>
      </c>
      <c r="AA271" s="69">
        <f t="shared" si="1884"/>
        <v>0</v>
      </c>
      <c r="AB271" s="69">
        <f t="shared" si="1885"/>
        <v>9998.8049999999985</v>
      </c>
      <c r="AC271" s="69">
        <f t="shared" si="1886"/>
        <v>0</v>
      </c>
      <c r="AD271" s="69">
        <f t="shared" si="1887"/>
        <v>0</v>
      </c>
      <c r="AE271" s="69">
        <f t="shared" ref="AE271" si="2016">SUM(Y271:AD271)</f>
        <v>9998.8049999999985</v>
      </c>
      <c r="AF271" s="72">
        <f t="shared" si="1175"/>
        <v>4999.4024999999992</v>
      </c>
      <c r="AG271" s="69">
        <f t="shared" ref="AG271" si="2017">(AE271+AF271)*10%</f>
        <v>1499.8207499999999</v>
      </c>
      <c r="AH271" s="69">
        <f t="shared" si="1233"/>
        <v>442.42500000000001</v>
      </c>
      <c r="AI271" s="69">
        <f t="shared" ref="AI271" si="2018">AH271+AG271+AF271+AE271</f>
        <v>16940.453249999999</v>
      </c>
      <c r="AJ271" s="78"/>
      <c r="AK271" s="71">
        <f t="shared" si="1751"/>
        <v>0</v>
      </c>
      <c r="AL271" s="78"/>
      <c r="AM271" s="71">
        <f t="shared" si="1752"/>
        <v>0</v>
      </c>
      <c r="AN271" s="71">
        <f t="shared" ref="AN271" si="2019">AJ271+AL271</f>
        <v>0</v>
      </c>
      <c r="AO271" s="71">
        <f t="shared" ref="AO271" si="2020">AK271+AM271</f>
        <v>0</v>
      </c>
      <c r="AP271" s="78"/>
      <c r="AQ271" s="71">
        <f t="shared" si="1755"/>
        <v>0</v>
      </c>
      <c r="AR271" s="78"/>
      <c r="AS271" s="71">
        <f t="shared" si="1756"/>
        <v>0</v>
      </c>
      <c r="AT271" s="70">
        <f t="shared" ref="AT271" si="2021">AP271+AR271</f>
        <v>0</v>
      </c>
      <c r="AU271" s="71">
        <f t="shared" ref="AU271" si="2022">AQ271+AS271</f>
        <v>0</v>
      </c>
      <c r="AV271" s="70">
        <f t="shared" ref="AV271" si="2023">AN271+AT271</f>
        <v>0</v>
      </c>
      <c r="AW271" s="71">
        <f t="shared" ref="AW271" si="2024">AO271+AU271</f>
        <v>0</v>
      </c>
      <c r="AX271" s="79"/>
      <c r="AY271" s="80"/>
      <c r="AZ271" s="80"/>
      <c r="BA271" s="80"/>
      <c r="BB271" s="71">
        <f t="shared" si="1525"/>
        <v>0</v>
      </c>
      <c r="BC271" s="46"/>
      <c r="BD271" s="46"/>
      <c r="BE271" s="46"/>
      <c r="BF271" s="69">
        <f t="shared" si="1888"/>
        <v>0</v>
      </c>
      <c r="BG271" s="69">
        <f t="shared" ref="BG271" si="2025">V271+W271+X271</f>
        <v>2</v>
      </c>
      <c r="BH271" s="69">
        <f t="shared" si="1596"/>
        <v>4499.4622499999987</v>
      </c>
      <c r="BI271" s="72"/>
      <c r="BJ271" s="72">
        <f t="shared" si="1822"/>
        <v>0</v>
      </c>
      <c r="BK271" s="69"/>
      <c r="BL271" s="69"/>
      <c r="BM271" s="69"/>
      <c r="BN271" s="69"/>
      <c r="BO271" s="72"/>
      <c r="BP271" s="72">
        <f t="shared" ref="BP271" si="2026">7079/18*BO271</f>
        <v>0</v>
      </c>
      <c r="BQ271" s="69">
        <f t="shared" ref="BQ271" si="2027">AW271+BB271+BF271+BH271+BJ271+BL271+BP271</f>
        <v>4499.4622499999987</v>
      </c>
      <c r="BR271" s="69">
        <f t="shared" ref="BR271" si="2028">AE271+AG271+AH271+BF271+BP271</f>
        <v>11941.050749999999</v>
      </c>
      <c r="BS271" s="69">
        <f t="shared" ref="BS271" si="2029">AW271+BB271+BH271+BJ271</f>
        <v>4499.4622499999987</v>
      </c>
      <c r="BT271" s="69">
        <f t="shared" ref="BT271" si="2030">AF271+BL271</f>
        <v>4999.4024999999992</v>
      </c>
      <c r="BU271" s="69">
        <f t="shared" ref="BU271" si="2031">SUM(AI271+BQ271)</f>
        <v>21439.915499999996</v>
      </c>
      <c r="BV271" s="73">
        <f t="shared" ref="BV271" si="2032">BU271*12</f>
        <v>257278.98599999995</v>
      </c>
      <c r="BW271" s="54"/>
    </row>
    <row r="272" spans="1:76" s="55" customFormat="1" ht="14.25" customHeight="1" x14ac:dyDescent="0.3">
      <c r="A272" s="101">
        <v>42</v>
      </c>
      <c r="B272" s="129" t="s">
        <v>376</v>
      </c>
      <c r="C272" s="129" t="s">
        <v>384</v>
      </c>
      <c r="D272" s="130" t="s">
        <v>61</v>
      </c>
      <c r="E272" s="131" t="s">
        <v>490</v>
      </c>
      <c r="F272" s="75"/>
      <c r="G272" s="134"/>
      <c r="H272" s="134"/>
      <c r="I272" s="75"/>
      <c r="J272" s="67" t="s">
        <v>65</v>
      </c>
      <c r="K272" s="67" t="s">
        <v>62</v>
      </c>
      <c r="L272" s="105">
        <v>1</v>
      </c>
      <c r="M272" s="67">
        <v>4.1399999999999997</v>
      </c>
      <c r="N272" s="68">
        <v>17697</v>
      </c>
      <c r="O272" s="69">
        <f t="shared" si="1206"/>
        <v>73265.579999999987</v>
      </c>
      <c r="P272" s="67"/>
      <c r="Q272" s="67"/>
      <c r="R272" s="67"/>
      <c r="S272" s="67"/>
      <c r="T272" s="67">
        <v>2</v>
      </c>
      <c r="U272" s="67"/>
      <c r="V272" s="67">
        <f t="shared" ref="V272" si="2033">SUM(P272+S272)</f>
        <v>0</v>
      </c>
      <c r="W272" s="67">
        <f t="shared" ref="W272" si="2034">SUM(Q272+T272)</f>
        <v>2</v>
      </c>
      <c r="X272" s="67">
        <f t="shared" ref="X272" si="2035">SUM(R272+U272)</f>
        <v>0</v>
      </c>
      <c r="Y272" s="69">
        <f t="shared" si="1882"/>
        <v>0</v>
      </c>
      <c r="Z272" s="69">
        <f t="shared" si="1883"/>
        <v>0</v>
      </c>
      <c r="AA272" s="69">
        <f t="shared" si="1884"/>
        <v>0</v>
      </c>
      <c r="AB272" s="69">
        <f t="shared" si="1885"/>
        <v>0</v>
      </c>
      <c r="AC272" s="69">
        <f t="shared" si="1886"/>
        <v>9158.1974999999984</v>
      </c>
      <c r="AD272" s="69">
        <f t="shared" si="1887"/>
        <v>0</v>
      </c>
      <c r="AE272" s="69">
        <f t="shared" ref="AE272" si="2036">SUM(Y272:AD272)</f>
        <v>9158.1974999999984</v>
      </c>
      <c r="AF272" s="72">
        <f t="shared" si="1175"/>
        <v>4579.0987499999992</v>
      </c>
      <c r="AG272" s="69">
        <f t="shared" ref="AG272" si="2037">(AE272+AF272)*10%</f>
        <v>1373.7296249999999</v>
      </c>
      <c r="AH272" s="69">
        <f t="shared" si="1233"/>
        <v>442.42500000000001</v>
      </c>
      <c r="AI272" s="69">
        <f t="shared" ref="AI272" si="2038">AH272+AG272+AF272+AE272</f>
        <v>15553.450874999999</v>
      </c>
      <c r="AJ272" s="78"/>
      <c r="AK272" s="71">
        <f t="shared" si="1751"/>
        <v>0</v>
      </c>
      <c r="AL272" s="78"/>
      <c r="AM272" s="71">
        <f t="shared" si="1752"/>
        <v>0</v>
      </c>
      <c r="AN272" s="71">
        <f t="shared" ref="AN272" si="2039">AJ272+AL272</f>
        <v>0</v>
      </c>
      <c r="AO272" s="71">
        <f t="shared" ref="AO272" si="2040">AK272+AM272</f>
        <v>0</v>
      </c>
      <c r="AP272" s="78"/>
      <c r="AQ272" s="71">
        <f t="shared" si="1755"/>
        <v>0</v>
      </c>
      <c r="AR272" s="78"/>
      <c r="AS272" s="71">
        <f t="shared" si="1756"/>
        <v>0</v>
      </c>
      <c r="AT272" s="70">
        <f t="shared" ref="AT272" si="2041">AP272+AR272</f>
        <v>0</v>
      </c>
      <c r="AU272" s="71">
        <f t="shared" ref="AU272" si="2042">AQ272+AS272</f>
        <v>0</v>
      </c>
      <c r="AV272" s="70">
        <f t="shared" ref="AV272" si="2043">AN272+AT272</f>
        <v>0</v>
      </c>
      <c r="AW272" s="71">
        <f t="shared" ref="AW272" si="2044">AO272+AU272</f>
        <v>0</v>
      </c>
      <c r="AX272" s="79"/>
      <c r="AY272" s="80"/>
      <c r="AZ272" s="80"/>
      <c r="BA272" s="80"/>
      <c r="BB272" s="71">
        <f t="shared" si="1525"/>
        <v>0</v>
      </c>
      <c r="BC272" s="46"/>
      <c r="BD272" s="46"/>
      <c r="BE272" s="46"/>
      <c r="BF272" s="69">
        <f t="shared" si="1888"/>
        <v>0</v>
      </c>
      <c r="BG272" s="69">
        <f t="shared" ref="BG272" si="2045">V272+W272+X272</f>
        <v>2</v>
      </c>
      <c r="BH272" s="69">
        <f t="shared" ref="BH272" si="2046">(AE272+AF272)*30%</f>
        <v>4121.1888749999989</v>
      </c>
      <c r="BI272" s="72"/>
      <c r="BJ272" s="72">
        <f t="shared" si="1822"/>
        <v>0</v>
      </c>
      <c r="BK272" s="69"/>
      <c r="BL272" s="69"/>
      <c r="BM272" s="69"/>
      <c r="BN272" s="69"/>
      <c r="BO272" s="72"/>
      <c r="BP272" s="72">
        <f t="shared" ref="BP272" si="2047">7079/18*BO272</f>
        <v>0</v>
      </c>
      <c r="BQ272" s="69">
        <f t="shared" ref="BQ272" si="2048">AW272+BB272+BF272+BH272+BJ272+BL272+BP272</f>
        <v>4121.1888749999989</v>
      </c>
      <c r="BR272" s="69">
        <f t="shared" ref="BR272" si="2049">AE272+AG272+AH272+BF272+BP272</f>
        <v>10974.352124999998</v>
      </c>
      <c r="BS272" s="69">
        <f t="shared" ref="BS272" si="2050">AW272+BB272+BH272+BJ272</f>
        <v>4121.1888749999989</v>
      </c>
      <c r="BT272" s="69">
        <f t="shared" ref="BT272" si="2051">AF272+BL272</f>
        <v>4579.0987499999992</v>
      </c>
      <c r="BU272" s="69">
        <f t="shared" ref="BU272" si="2052">SUM(AI272+BQ272)</f>
        <v>19674.639749999998</v>
      </c>
      <c r="BV272" s="73">
        <f t="shared" ref="BV272" si="2053">BU272*12</f>
        <v>236095.67699999997</v>
      </c>
      <c r="BW272" s="54"/>
    </row>
    <row r="273" spans="1:78" s="55" customFormat="1" ht="14.25" customHeight="1" x14ac:dyDescent="0.3">
      <c r="A273" s="101">
        <v>43</v>
      </c>
      <c r="B273" s="81" t="s">
        <v>103</v>
      </c>
      <c r="C273" s="81" t="s">
        <v>306</v>
      </c>
      <c r="D273" s="46" t="s">
        <v>61</v>
      </c>
      <c r="E273" s="82" t="s">
        <v>105</v>
      </c>
      <c r="F273" s="75">
        <v>80</v>
      </c>
      <c r="G273" s="134">
        <v>43304</v>
      </c>
      <c r="H273" s="103">
        <v>45130</v>
      </c>
      <c r="I273" s="75" t="s">
        <v>167</v>
      </c>
      <c r="J273" s="46" t="s">
        <v>349</v>
      </c>
      <c r="K273" s="46" t="s">
        <v>64</v>
      </c>
      <c r="L273" s="77">
        <v>21.05</v>
      </c>
      <c r="M273" s="46">
        <v>5.32</v>
      </c>
      <c r="N273" s="68">
        <v>17697</v>
      </c>
      <c r="O273" s="69">
        <f t="shared" si="1206"/>
        <v>94148.040000000008</v>
      </c>
      <c r="P273" s="46"/>
      <c r="Q273" s="46"/>
      <c r="R273" s="46"/>
      <c r="S273" s="46"/>
      <c r="T273" s="46">
        <v>1</v>
      </c>
      <c r="U273" s="46"/>
      <c r="V273" s="67">
        <f t="shared" ref="V273" si="2054">SUM(P273+S273)</f>
        <v>0</v>
      </c>
      <c r="W273" s="67">
        <f t="shared" ref="W273" si="2055">SUM(Q273+T273)</f>
        <v>1</v>
      </c>
      <c r="X273" s="67">
        <f t="shared" ref="X273" si="2056">SUM(R273+U273)</f>
        <v>0</v>
      </c>
      <c r="Y273" s="69">
        <f t="shared" si="1882"/>
        <v>0</v>
      </c>
      <c r="Z273" s="69">
        <f t="shared" si="1883"/>
        <v>0</v>
      </c>
      <c r="AA273" s="69">
        <f t="shared" si="1884"/>
        <v>0</v>
      </c>
      <c r="AB273" s="69">
        <f t="shared" si="1885"/>
        <v>0</v>
      </c>
      <c r="AC273" s="69">
        <f t="shared" si="1886"/>
        <v>5884.2525000000005</v>
      </c>
      <c r="AD273" s="69">
        <f t="shared" si="1887"/>
        <v>0</v>
      </c>
      <c r="AE273" s="69">
        <f t="shared" ref="AE273:AE282" si="2057">SUM(Y273:AD273)</f>
        <v>5884.2525000000005</v>
      </c>
      <c r="AF273" s="72">
        <f t="shared" si="1175"/>
        <v>2942.1262500000003</v>
      </c>
      <c r="AG273" s="69">
        <f t="shared" ref="AG273:AG282" si="2058">(AE273+AF273)*10%</f>
        <v>882.63787500000001</v>
      </c>
      <c r="AH273" s="69">
        <f t="shared" si="1233"/>
        <v>221.21250000000001</v>
      </c>
      <c r="AI273" s="69">
        <f t="shared" ref="AI273:AI282" si="2059">AH273+AG273+AF273+AE273</f>
        <v>9930.2291250000017</v>
      </c>
      <c r="AJ273" s="78"/>
      <c r="AK273" s="71">
        <f t="shared" si="1751"/>
        <v>0</v>
      </c>
      <c r="AL273" s="78"/>
      <c r="AM273" s="71">
        <f t="shared" si="1752"/>
        <v>0</v>
      </c>
      <c r="AN273" s="71">
        <f t="shared" ref="AN273:AN282" si="2060">AJ273+AL273</f>
        <v>0</v>
      </c>
      <c r="AO273" s="71">
        <f t="shared" ref="AO273:AO282" si="2061">AK273+AM273</f>
        <v>0</v>
      </c>
      <c r="AP273" s="78"/>
      <c r="AQ273" s="71">
        <f t="shared" si="1755"/>
        <v>0</v>
      </c>
      <c r="AR273" s="78"/>
      <c r="AS273" s="71">
        <f t="shared" si="1756"/>
        <v>0</v>
      </c>
      <c r="AT273" s="70">
        <f t="shared" ref="AT273:AT282" si="2062">AP273+AR273</f>
        <v>0</v>
      </c>
      <c r="AU273" s="71">
        <f t="shared" ref="AU273:AU282" si="2063">AQ273+AS273</f>
        <v>0</v>
      </c>
      <c r="AV273" s="70">
        <f t="shared" ref="AV273" si="2064">AN273+AT273</f>
        <v>0</v>
      </c>
      <c r="AW273" s="71">
        <f t="shared" ref="AW273:AW282" si="2065">AO273+AU273</f>
        <v>0</v>
      </c>
      <c r="AX273" s="79"/>
      <c r="AY273" s="80"/>
      <c r="AZ273" s="80"/>
      <c r="BA273" s="80"/>
      <c r="BB273" s="71">
        <f t="shared" si="1525"/>
        <v>0</v>
      </c>
      <c r="BC273" s="46"/>
      <c r="BD273" s="46"/>
      <c r="BE273" s="46"/>
      <c r="BF273" s="69">
        <f t="shared" si="1888"/>
        <v>0</v>
      </c>
      <c r="BG273" s="69">
        <f t="shared" ref="BG273:BG282" si="2066">V273+W273+X273</f>
        <v>1</v>
      </c>
      <c r="BH273" s="69">
        <f t="shared" si="1596"/>
        <v>2647.9136249999997</v>
      </c>
      <c r="BI273" s="72"/>
      <c r="BJ273" s="72">
        <f t="shared" si="1822"/>
        <v>0</v>
      </c>
      <c r="BK273" s="69">
        <f t="shared" ref="BK273:BK279" si="2067">V273+W273+X273</f>
        <v>1</v>
      </c>
      <c r="BL273" s="69">
        <f>(AE273+AF273)*40%</f>
        <v>3530.5515</v>
      </c>
      <c r="BM273" s="69"/>
      <c r="BN273" s="69"/>
      <c r="BO273" s="69"/>
      <c r="BP273" s="72">
        <f t="shared" ref="BP273:BP282" si="2068">7079/18*BO273</f>
        <v>0</v>
      </c>
      <c r="BQ273" s="69">
        <f t="shared" ref="BQ273:BQ282" si="2069">AW273+BB273+BF273+BH273+BJ273+BL273+BP273</f>
        <v>6178.4651249999997</v>
      </c>
      <c r="BR273" s="69">
        <f t="shared" ref="BR273:BR282" si="2070">AE273+AG273+AH273+BF273+BP273</f>
        <v>6988.1028750000005</v>
      </c>
      <c r="BS273" s="69">
        <f t="shared" ref="BS273:BS282" si="2071">AW273+BB273+BH273+BJ273</f>
        <v>2647.9136249999997</v>
      </c>
      <c r="BT273" s="69">
        <f t="shared" ref="BT273:BT282" si="2072">AF273+BL273</f>
        <v>6472.6777500000007</v>
      </c>
      <c r="BU273" s="69">
        <f t="shared" ref="BU273:BU282" si="2073">SUM(AI273+BQ273)</f>
        <v>16108.69425</v>
      </c>
      <c r="BV273" s="73">
        <f t="shared" ref="BV273:BV282" si="2074">BU273*12</f>
        <v>193304.33100000001</v>
      </c>
      <c r="BW273" s="54" t="s">
        <v>228</v>
      </c>
    </row>
    <row r="274" spans="1:78" s="74" customFormat="1" ht="14.25" customHeight="1" x14ac:dyDescent="0.3">
      <c r="A274" s="101">
        <v>44</v>
      </c>
      <c r="B274" s="104" t="s">
        <v>235</v>
      </c>
      <c r="C274" s="104" t="s">
        <v>385</v>
      </c>
      <c r="D274" s="67" t="s">
        <v>61</v>
      </c>
      <c r="E274" s="119" t="s">
        <v>66</v>
      </c>
      <c r="F274" s="75">
        <v>111</v>
      </c>
      <c r="G274" s="76">
        <v>44071</v>
      </c>
      <c r="H274" s="103">
        <v>45897</v>
      </c>
      <c r="I274" s="75" t="s">
        <v>168</v>
      </c>
      <c r="J274" s="67" t="s">
        <v>348</v>
      </c>
      <c r="K274" s="67" t="s">
        <v>72</v>
      </c>
      <c r="L274" s="77">
        <v>13.05</v>
      </c>
      <c r="M274" s="46">
        <v>4.95</v>
      </c>
      <c r="N274" s="68">
        <v>17697</v>
      </c>
      <c r="O274" s="69">
        <f t="shared" si="1206"/>
        <v>87600.150000000009</v>
      </c>
      <c r="P274" s="67"/>
      <c r="Q274" s="67"/>
      <c r="R274" s="67"/>
      <c r="S274" s="67"/>
      <c r="T274" s="67">
        <v>2</v>
      </c>
      <c r="U274" s="67"/>
      <c r="V274" s="67">
        <f t="shared" ref="V274" si="2075">SUM(P274+S274)</f>
        <v>0</v>
      </c>
      <c r="W274" s="67">
        <f t="shared" ref="W274" si="2076">SUM(Q274+T274)</f>
        <v>2</v>
      </c>
      <c r="X274" s="67">
        <f t="shared" ref="X274" si="2077">SUM(R274+U274)</f>
        <v>0</v>
      </c>
      <c r="Y274" s="69">
        <f t="shared" si="1882"/>
        <v>0</v>
      </c>
      <c r="Z274" s="69">
        <f t="shared" si="1883"/>
        <v>0</v>
      </c>
      <c r="AA274" s="69">
        <f t="shared" si="1884"/>
        <v>0</v>
      </c>
      <c r="AB274" s="69">
        <f t="shared" si="1885"/>
        <v>0</v>
      </c>
      <c r="AC274" s="69">
        <f t="shared" si="1886"/>
        <v>10950.018750000001</v>
      </c>
      <c r="AD274" s="69">
        <f t="shared" si="1887"/>
        <v>0</v>
      </c>
      <c r="AE274" s="69">
        <f t="shared" si="2057"/>
        <v>10950.018750000001</v>
      </c>
      <c r="AF274" s="72">
        <f t="shared" ref="AF274:AF282" si="2078">AE274*50%</f>
        <v>5475.0093750000005</v>
      </c>
      <c r="AG274" s="69">
        <f t="shared" si="2058"/>
        <v>1642.5028125000001</v>
      </c>
      <c r="AH274" s="69">
        <f t="shared" si="1233"/>
        <v>442.42500000000001</v>
      </c>
      <c r="AI274" s="69">
        <f t="shared" si="2059"/>
        <v>18509.955937500003</v>
      </c>
      <c r="AJ274" s="106"/>
      <c r="AK274" s="71">
        <f t="shared" si="1751"/>
        <v>0</v>
      </c>
      <c r="AL274" s="106"/>
      <c r="AM274" s="71">
        <f t="shared" si="1752"/>
        <v>0</v>
      </c>
      <c r="AN274" s="71">
        <f t="shared" si="2060"/>
        <v>0</v>
      </c>
      <c r="AO274" s="71">
        <f t="shared" si="2061"/>
        <v>0</v>
      </c>
      <c r="AP274" s="106"/>
      <c r="AQ274" s="71">
        <f t="shared" si="1755"/>
        <v>0</v>
      </c>
      <c r="AR274" s="106"/>
      <c r="AS274" s="71">
        <f t="shared" si="1756"/>
        <v>0</v>
      </c>
      <c r="AT274" s="70">
        <f t="shared" si="2062"/>
        <v>0</v>
      </c>
      <c r="AU274" s="71">
        <f t="shared" si="2063"/>
        <v>0</v>
      </c>
      <c r="AV274" s="70"/>
      <c r="AW274" s="71">
        <f t="shared" si="2065"/>
        <v>0</v>
      </c>
      <c r="AX274" s="107"/>
      <c r="AY274" s="107"/>
      <c r="AZ274" s="107"/>
      <c r="BA274" s="124"/>
      <c r="BB274" s="71">
        <f t="shared" si="1525"/>
        <v>0</v>
      </c>
      <c r="BC274" s="67"/>
      <c r="BD274" s="67"/>
      <c r="BE274" s="67"/>
      <c r="BF274" s="69">
        <f t="shared" si="1888"/>
        <v>0</v>
      </c>
      <c r="BG274" s="69">
        <f t="shared" si="2066"/>
        <v>2</v>
      </c>
      <c r="BH274" s="69">
        <f t="shared" si="1596"/>
        <v>4927.5084374999997</v>
      </c>
      <c r="BI274" s="69"/>
      <c r="BJ274" s="69">
        <f t="shared" si="1822"/>
        <v>0</v>
      </c>
      <c r="BK274" s="69">
        <f t="shared" si="2067"/>
        <v>2</v>
      </c>
      <c r="BL274" s="69">
        <f>(AE274+AF274)*35%</f>
        <v>5748.7598437500001</v>
      </c>
      <c r="BM274" s="69"/>
      <c r="BN274" s="69"/>
      <c r="BO274" s="69"/>
      <c r="BP274" s="72">
        <f t="shared" si="2068"/>
        <v>0</v>
      </c>
      <c r="BQ274" s="69">
        <f t="shared" si="2069"/>
        <v>10676.268281249999</v>
      </c>
      <c r="BR274" s="69">
        <f t="shared" si="2070"/>
        <v>13034.946562500001</v>
      </c>
      <c r="BS274" s="69">
        <f t="shared" si="2071"/>
        <v>4927.5084374999997</v>
      </c>
      <c r="BT274" s="69">
        <f t="shared" si="2072"/>
        <v>11223.76921875</v>
      </c>
      <c r="BU274" s="69">
        <f t="shared" si="2073"/>
        <v>29186.224218750001</v>
      </c>
      <c r="BV274" s="73">
        <f t="shared" si="2074"/>
        <v>350234.69062500005</v>
      </c>
      <c r="BW274" s="54" t="s">
        <v>231</v>
      </c>
    </row>
    <row r="275" spans="1:78" s="74" customFormat="1" ht="14.25" customHeight="1" x14ac:dyDescent="0.3">
      <c r="A275" s="101">
        <v>45</v>
      </c>
      <c r="B275" s="104" t="s">
        <v>235</v>
      </c>
      <c r="C275" s="104" t="s">
        <v>424</v>
      </c>
      <c r="D275" s="67" t="s">
        <v>61</v>
      </c>
      <c r="E275" s="119" t="s">
        <v>66</v>
      </c>
      <c r="F275" s="75">
        <v>111</v>
      </c>
      <c r="G275" s="76">
        <v>44071</v>
      </c>
      <c r="H275" s="103">
        <v>45897</v>
      </c>
      <c r="I275" s="75" t="s">
        <v>168</v>
      </c>
      <c r="J275" s="67" t="s">
        <v>348</v>
      </c>
      <c r="K275" s="67" t="s">
        <v>72</v>
      </c>
      <c r="L275" s="77">
        <v>13.05</v>
      </c>
      <c r="M275" s="46">
        <v>4.95</v>
      </c>
      <c r="N275" s="68">
        <v>17697</v>
      </c>
      <c r="O275" s="69">
        <f t="shared" si="1206"/>
        <v>87600.150000000009</v>
      </c>
      <c r="P275" s="67"/>
      <c r="Q275" s="67"/>
      <c r="R275" s="67"/>
      <c r="S275" s="67"/>
      <c r="T275" s="67">
        <v>1</v>
      </c>
      <c r="U275" s="67"/>
      <c r="V275" s="67">
        <f t="shared" ref="V275" si="2079">SUM(P275+S275)</f>
        <v>0</v>
      </c>
      <c r="W275" s="67">
        <f t="shared" ref="W275" si="2080">SUM(Q275+T275)</f>
        <v>1</v>
      </c>
      <c r="X275" s="67">
        <f t="shared" ref="X275" si="2081">SUM(R275+U275)</f>
        <v>0</v>
      </c>
      <c r="Y275" s="69">
        <f t="shared" si="1882"/>
        <v>0</v>
      </c>
      <c r="Z275" s="69">
        <f t="shared" si="1883"/>
        <v>0</v>
      </c>
      <c r="AA275" s="69">
        <f t="shared" si="1884"/>
        <v>0</v>
      </c>
      <c r="AB275" s="69">
        <f t="shared" si="1885"/>
        <v>0</v>
      </c>
      <c r="AC275" s="69">
        <f t="shared" si="1886"/>
        <v>5475.0093750000005</v>
      </c>
      <c r="AD275" s="69">
        <f t="shared" si="1887"/>
        <v>0</v>
      </c>
      <c r="AE275" s="69">
        <f t="shared" ref="AE275" si="2082">SUM(Y275:AD275)</f>
        <v>5475.0093750000005</v>
      </c>
      <c r="AF275" s="72">
        <f t="shared" si="2078"/>
        <v>2737.5046875000003</v>
      </c>
      <c r="AG275" s="69">
        <f t="shared" ref="AG275" si="2083">(AE275+AF275)*10%</f>
        <v>821.25140625000006</v>
      </c>
      <c r="AH275" s="69">
        <f t="shared" si="1233"/>
        <v>221.21250000000001</v>
      </c>
      <c r="AI275" s="69">
        <f t="shared" ref="AI275" si="2084">AH275+AG275+AF275+AE275</f>
        <v>9254.9779687500013</v>
      </c>
      <c r="AJ275" s="106"/>
      <c r="AK275" s="71">
        <f t="shared" si="1751"/>
        <v>0</v>
      </c>
      <c r="AL275" s="106"/>
      <c r="AM275" s="71">
        <f t="shared" si="1752"/>
        <v>0</v>
      </c>
      <c r="AN275" s="71">
        <f t="shared" ref="AN275" si="2085">AJ275+AL275</f>
        <v>0</v>
      </c>
      <c r="AO275" s="71">
        <f t="shared" ref="AO275" si="2086">AK275+AM275</f>
        <v>0</v>
      </c>
      <c r="AP275" s="106"/>
      <c r="AQ275" s="71">
        <f t="shared" si="1755"/>
        <v>0</v>
      </c>
      <c r="AR275" s="106"/>
      <c r="AS275" s="71">
        <f t="shared" si="1756"/>
        <v>0</v>
      </c>
      <c r="AT275" s="70">
        <f t="shared" ref="AT275" si="2087">AP275+AR275</f>
        <v>0</v>
      </c>
      <c r="AU275" s="71">
        <f t="shared" ref="AU275" si="2088">AQ275+AS275</f>
        <v>0</v>
      </c>
      <c r="AV275" s="70"/>
      <c r="AW275" s="71">
        <f t="shared" ref="AW275" si="2089">AO275+AU275</f>
        <v>0</v>
      </c>
      <c r="AX275" s="107"/>
      <c r="AY275" s="107"/>
      <c r="AZ275" s="107"/>
      <c r="BA275" s="124"/>
      <c r="BB275" s="71">
        <f t="shared" si="1525"/>
        <v>0</v>
      </c>
      <c r="BC275" s="67"/>
      <c r="BD275" s="67"/>
      <c r="BE275" s="67"/>
      <c r="BF275" s="69">
        <f t="shared" si="1888"/>
        <v>0</v>
      </c>
      <c r="BG275" s="69">
        <f t="shared" ref="BG275" si="2090">V275+W275+X275</f>
        <v>1</v>
      </c>
      <c r="BH275" s="69">
        <f t="shared" ref="BH275" si="2091">(AE275+AF275)*30%</f>
        <v>2463.7542187499998</v>
      </c>
      <c r="BI275" s="69"/>
      <c r="BJ275" s="69">
        <f t="shared" si="1822"/>
        <v>0</v>
      </c>
      <c r="BK275" s="69">
        <f t="shared" ref="BK275" si="2092">V275+W275+X275</f>
        <v>1</v>
      </c>
      <c r="BL275" s="69">
        <f>(AE275+AF275)*35%</f>
        <v>2874.379921875</v>
      </c>
      <c r="BM275" s="69"/>
      <c r="BN275" s="69"/>
      <c r="BO275" s="69"/>
      <c r="BP275" s="72">
        <f t="shared" ref="BP275" si="2093">7079/18*BO275</f>
        <v>0</v>
      </c>
      <c r="BQ275" s="69">
        <f t="shared" ref="BQ275" si="2094">AW275+BB275+BF275+BH275+BJ275+BL275+BP275</f>
        <v>5338.1341406249994</v>
      </c>
      <c r="BR275" s="69">
        <f t="shared" ref="BR275" si="2095">AE275+AG275+AH275+BF275+BP275</f>
        <v>6517.4732812500006</v>
      </c>
      <c r="BS275" s="69">
        <f t="shared" ref="BS275" si="2096">AW275+BB275+BH275+BJ275</f>
        <v>2463.7542187499998</v>
      </c>
      <c r="BT275" s="69">
        <f t="shared" ref="BT275" si="2097">AF275+BL275</f>
        <v>5611.8846093749999</v>
      </c>
      <c r="BU275" s="69">
        <f t="shared" ref="BU275" si="2098">SUM(AI275+BQ275)</f>
        <v>14593.112109375001</v>
      </c>
      <c r="BV275" s="73">
        <f t="shared" ref="BV275" si="2099">BU275*12</f>
        <v>175117.34531250002</v>
      </c>
      <c r="BW275" s="54" t="s">
        <v>231</v>
      </c>
    </row>
    <row r="276" spans="1:78" s="74" customFormat="1" ht="14.25" customHeight="1" x14ac:dyDescent="0.3">
      <c r="A276" s="101">
        <v>46</v>
      </c>
      <c r="B276" s="1" t="s">
        <v>450</v>
      </c>
      <c r="C276" s="81" t="s">
        <v>387</v>
      </c>
      <c r="D276" s="46" t="s">
        <v>61</v>
      </c>
      <c r="E276" s="82" t="s">
        <v>91</v>
      </c>
      <c r="F276" s="75">
        <v>86</v>
      </c>
      <c r="G276" s="76">
        <v>43458</v>
      </c>
      <c r="H276" s="76">
        <v>45284</v>
      </c>
      <c r="I276" s="75" t="s">
        <v>236</v>
      </c>
      <c r="J276" s="46" t="s">
        <v>349</v>
      </c>
      <c r="K276" s="46" t="s">
        <v>64</v>
      </c>
      <c r="L276" s="77">
        <v>30</v>
      </c>
      <c r="M276" s="46">
        <v>5.41</v>
      </c>
      <c r="N276" s="68">
        <v>17697</v>
      </c>
      <c r="O276" s="69">
        <f t="shared" ref="O276:O282" si="2100">N276*M276</f>
        <v>95740.77</v>
      </c>
      <c r="P276" s="46"/>
      <c r="Q276" s="46"/>
      <c r="R276" s="46"/>
      <c r="S276" s="46"/>
      <c r="T276" s="46">
        <v>2</v>
      </c>
      <c r="U276" s="46"/>
      <c r="V276" s="67">
        <f t="shared" ref="V276" si="2101">SUM(P276+S276)</f>
        <v>0</v>
      </c>
      <c r="W276" s="67">
        <f t="shared" ref="W276" si="2102">SUM(Q276+T276)</f>
        <v>2</v>
      </c>
      <c r="X276" s="67">
        <f t="shared" ref="X276" si="2103">SUM(R276+U276)</f>
        <v>0</v>
      </c>
      <c r="Y276" s="69">
        <f t="shared" si="1882"/>
        <v>0</v>
      </c>
      <c r="Z276" s="69">
        <f t="shared" si="1883"/>
        <v>0</v>
      </c>
      <c r="AA276" s="69">
        <f t="shared" si="1884"/>
        <v>0</v>
      </c>
      <c r="AB276" s="69">
        <f t="shared" si="1885"/>
        <v>0</v>
      </c>
      <c r="AC276" s="69">
        <f t="shared" si="1886"/>
        <v>11967.596250000001</v>
      </c>
      <c r="AD276" s="69">
        <f t="shared" si="1887"/>
        <v>0</v>
      </c>
      <c r="AE276" s="69">
        <f t="shared" si="2057"/>
        <v>11967.596250000001</v>
      </c>
      <c r="AF276" s="72">
        <f t="shared" si="2078"/>
        <v>5983.7981250000003</v>
      </c>
      <c r="AG276" s="69">
        <f t="shared" si="2058"/>
        <v>1795.1394375</v>
      </c>
      <c r="AH276" s="69">
        <f t="shared" si="1233"/>
        <v>442.42500000000001</v>
      </c>
      <c r="AI276" s="69">
        <f t="shared" si="2059"/>
        <v>20188.958812500001</v>
      </c>
      <c r="AJ276" s="78"/>
      <c r="AK276" s="71">
        <f t="shared" si="1751"/>
        <v>0</v>
      </c>
      <c r="AL276" s="78"/>
      <c r="AM276" s="71">
        <f t="shared" si="1752"/>
        <v>0</v>
      </c>
      <c r="AN276" s="71">
        <f t="shared" si="2060"/>
        <v>0</v>
      </c>
      <c r="AO276" s="71">
        <f t="shared" si="2061"/>
        <v>0</v>
      </c>
      <c r="AP276" s="78"/>
      <c r="AQ276" s="71">
        <f t="shared" si="1755"/>
        <v>0</v>
      </c>
      <c r="AR276" s="78"/>
      <c r="AS276" s="71">
        <f t="shared" si="1756"/>
        <v>0</v>
      </c>
      <c r="AT276" s="70">
        <f t="shared" si="2062"/>
        <v>0</v>
      </c>
      <c r="AU276" s="71">
        <f t="shared" si="2063"/>
        <v>0</v>
      </c>
      <c r="AV276" s="70">
        <f t="shared" ref="AV276:AV282" si="2104">AN276+AT276</f>
        <v>0</v>
      </c>
      <c r="AW276" s="71">
        <f t="shared" si="2065"/>
        <v>0</v>
      </c>
      <c r="AX276" s="79"/>
      <c r="AY276" s="80"/>
      <c r="AZ276" s="79"/>
      <c r="BA276" s="80"/>
      <c r="BB276" s="71">
        <f t="shared" si="1525"/>
        <v>0</v>
      </c>
      <c r="BC276" s="46"/>
      <c r="BD276" s="46"/>
      <c r="BE276" s="46"/>
      <c r="BF276" s="69">
        <f t="shared" si="1888"/>
        <v>0</v>
      </c>
      <c r="BG276" s="69">
        <f t="shared" si="2066"/>
        <v>2</v>
      </c>
      <c r="BH276" s="69">
        <f t="shared" si="1596"/>
        <v>5385.4183125</v>
      </c>
      <c r="BI276" s="72"/>
      <c r="BJ276" s="72">
        <f t="shared" si="1822"/>
        <v>0</v>
      </c>
      <c r="BK276" s="69">
        <f t="shared" si="2067"/>
        <v>2</v>
      </c>
      <c r="BL276" s="69">
        <f>(AE276+AF276)*40%</f>
        <v>7180.5577499999999</v>
      </c>
      <c r="BM276" s="69"/>
      <c r="BN276" s="69"/>
      <c r="BO276" s="69"/>
      <c r="BP276" s="72">
        <f t="shared" si="2068"/>
        <v>0</v>
      </c>
      <c r="BQ276" s="69">
        <f t="shared" si="2069"/>
        <v>12565.9760625</v>
      </c>
      <c r="BR276" s="69">
        <f t="shared" si="2070"/>
        <v>14205.1606875</v>
      </c>
      <c r="BS276" s="69">
        <f t="shared" si="2071"/>
        <v>5385.4183125</v>
      </c>
      <c r="BT276" s="69">
        <f t="shared" si="2072"/>
        <v>13164.355875000001</v>
      </c>
      <c r="BU276" s="69">
        <f t="shared" si="2073"/>
        <v>32754.934874999999</v>
      </c>
      <c r="BV276" s="73">
        <f t="shared" si="2074"/>
        <v>393059.21849999996</v>
      </c>
      <c r="BW276" s="54" t="s">
        <v>228</v>
      </c>
    </row>
    <row r="277" spans="1:78" s="74" customFormat="1" ht="14.25" customHeight="1" x14ac:dyDescent="0.3">
      <c r="A277" s="101">
        <v>47</v>
      </c>
      <c r="B277" s="1" t="s">
        <v>450</v>
      </c>
      <c r="C277" s="81" t="s">
        <v>439</v>
      </c>
      <c r="D277" s="46" t="s">
        <v>61</v>
      </c>
      <c r="E277" s="82" t="s">
        <v>91</v>
      </c>
      <c r="F277" s="75">
        <v>86</v>
      </c>
      <c r="G277" s="76">
        <v>43458</v>
      </c>
      <c r="H277" s="76">
        <v>45284</v>
      </c>
      <c r="I277" s="75" t="s">
        <v>236</v>
      </c>
      <c r="J277" s="46" t="s">
        <v>349</v>
      </c>
      <c r="K277" s="46" t="s">
        <v>64</v>
      </c>
      <c r="L277" s="77">
        <v>30</v>
      </c>
      <c r="M277" s="46">
        <v>5.41</v>
      </c>
      <c r="N277" s="68">
        <v>17697</v>
      </c>
      <c r="O277" s="69">
        <f t="shared" si="2100"/>
        <v>95740.77</v>
      </c>
      <c r="P277" s="46"/>
      <c r="Q277" s="46"/>
      <c r="R277" s="46"/>
      <c r="S277" s="46"/>
      <c r="T277" s="46">
        <v>1</v>
      </c>
      <c r="U277" s="46"/>
      <c r="V277" s="67">
        <f t="shared" ref="V277" si="2105">SUM(P277+S277)</f>
        <v>0</v>
      </c>
      <c r="W277" s="67">
        <f t="shared" ref="W277" si="2106">SUM(Q277+T277)</f>
        <v>1</v>
      </c>
      <c r="X277" s="67">
        <f t="shared" ref="X277" si="2107">SUM(R277+U277)</f>
        <v>0</v>
      </c>
      <c r="Y277" s="69">
        <f t="shared" si="1882"/>
        <v>0</v>
      </c>
      <c r="Z277" s="69">
        <f t="shared" si="1883"/>
        <v>0</v>
      </c>
      <c r="AA277" s="69">
        <f t="shared" si="1884"/>
        <v>0</v>
      </c>
      <c r="AB277" s="69">
        <f t="shared" si="1885"/>
        <v>0</v>
      </c>
      <c r="AC277" s="69">
        <f t="shared" si="1886"/>
        <v>5983.7981250000003</v>
      </c>
      <c r="AD277" s="69">
        <f t="shared" si="1887"/>
        <v>0</v>
      </c>
      <c r="AE277" s="69">
        <f t="shared" ref="AE277" si="2108">SUM(Y277:AD277)</f>
        <v>5983.7981250000003</v>
      </c>
      <c r="AF277" s="72">
        <f t="shared" si="2078"/>
        <v>2991.8990625000001</v>
      </c>
      <c r="AG277" s="69">
        <f t="shared" ref="AG277" si="2109">(AE277+AF277)*10%</f>
        <v>897.56971874999999</v>
      </c>
      <c r="AH277" s="69">
        <f t="shared" si="1233"/>
        <v>221.21250000000001</v>
      </c>
      <c r="AI277" s="69">
        <f t="shared" ref="AI277" si="2110">AH277+AG277+AF277+AE277</f>
        <v>10094.47940625</v>
      </c>
      <c r="AJ277" s="78"/>
      <c r="AK277" s="71">
        <f t="shared" si="1751"/>
        <v>0</v>
      </c>
      <c r="AL277" s="78"/>
      <c r="AM277" s="71">
        <f t="shared" si="1752"/>
        <v>0</v>
      </c>
      <c r="AN277" s="71">
        <f t="shared" ref="AN277" si="2111">AJ277+AL277</f>
        <v>0</v>
      </c>
      <c r="AO277" s="71">
        <f t="shared" ref="AO277" si="2112">AK277+AM277</f>
        <v>0</v>
      </c>
      <c r="AP277" s="78"/>
      <c r="AQ277" s="71">
        <f t="shared" si="1755"/>
        <v>0</v>
      </c>
      <c r="AR277" s="78"/>
      <c r="AS277" s="71">
        <f t="shared" si="1756"/>
        <v>0</v>
      </c>
      <c r="AT277" s="70">
        <f t="shared" ref="AT277" si="2113">AP277+AR277</f>
        <v>0</v>
      </c>
      <c r="AU277" s="71">
        <f t="shared" ref="AU277" si="2114">AQ277+AS277</f>
        <v>0</v>
      </c>
      <c r="AV277" s="70">
        <f t="shared" ref="AV277" si="2115">AN277+AT277</f>
        <v>0</v>
      </c>
      <c r="AW277" s="71">
        <f t="shared" ref="AW277" si="2116">AO277+AU277</f>
        <v>0</v>
      </c>
      <c r="AX277" s="79"/>
      <c r="AY277" s="80"/>
      <c r="AZ277" s="79"/>
      <c r="BA277" s="80"/>
      <c r="BB277" s="71">
        <f t="shared" si="1525"/>
        <v>0</v>
      </c>
      <c r="BC277" s="46"/>
      <c r="BD277" s="46"/>
      <c r="BE277" s="46"/>
      <c r="BF277" s="69">
        <f t="shared" si="1888"/>
        <v>0</v>
      </c>
      <c r="BG277" s="69">
        <f t="shared" ref="BG277" si="2117">V277+W277+X277</f>
        <v>1</v>
      </c>
      <c r="BH277" s="69">
        <f t="shared" ref="BH277" si="2118">(AE277+AF277)*30%</f>
        <v>2692.70915625</v>
      </c>
      <c r="BI277" s="72"/>
      <c r="BJ277" s="72">
        <f t="shared" si="1822"/>
        <v>0</v>
      </c>
      <c r="BK277" s="69">
        <f t="shared" si="2067"/>
        <v>1</v>
      </c>
      <c r="BL277" s="69">
        <f>(AE277+AF277)*40%</f>
        <v>3590.278875</v>
      </c>
      <c r="BM277" s="69"/>
      <c r="BN277" s="69"/>
      <c r="BO277" s="69"/>
      <c r="BP277" s="72">
        <f t="shared" ref="BP277" si="2119">7079/18*BO277</f>
        <v>0</v>
      </c>
      <c r="BQ277" s="69">
        <f t="shared" ref="BQ277" si="2120">AW277+BB277+BF277+BH277+BJ277+BL277+BP277</f>
        <v>6282.9880312499999</v>
      </c>
      <c r="BR277" s="69">
        <f t="shared" ref="BR277" si="2121">AE277+AG277+AH277+BF277+BP277</f>
        <v>7102.5803437499999</v>
      </c>
      <c r="BS277" s="69">
        <f t="shared" ref="BS277" si="2122">AW277+BB277+BH277+BJ277</f>
        <v>2692.70915625</v>
      </c>
      <c r="BT277" s="69">
        <f t="shared" ref="BT277" si="2123">AF277+BL277</f>
        <v>6582.1779375000006</v>
      </c>
      <c r="BU277" s="69">
        <f t="shared" ref="BU277" si="2124">SUM(AI277+BQ277)</f>
        <v>16377.4674375</v>
      </c>
      <c r="BV277" s="73">
        <f t="shared" ref="BV277" si="2125">BU277*12</f>
        <v>196529.60924999998</v>
      </c>
      <c r="BW277" s="54" t="s">
        <v>228</v>
      </c>
    </row>
    <row r="278" spans="1:78" s="55" customFormat="1" ht="14.25" customHeight="1" x14ac:dyDescent="0.3">
      <c r="A278" s="101">
        <v>48</v>
      </c>
      <c r="B278" s="1" t="s">
        <v>458</v>
      </c>
      <c r="C278" s="81" t="s">
        <v>306</v>
      </c>
      <c r="D278" s="46" t="s">
        <v>61</v>
      </c>
      <c r="E278" s="82" t="s">
        <v>272</v>
      </c>
      <c r="F278" s="135">
        <v>79</v>
      </c>
      <c r="G278" s="134">
        <v>43304</v>
      </c>
      <c r="H278" s="103">
        <v>45130</v>
      </c>
      <c r="I278" s="75" t="s">
        <v>167</v>
      </c>
      <c r="J278" s="46" t="s">
        <v>349</v>
      </c>
      <c r="K278" s="46" t="s">
        <v>64</v>
      </c>
      <c r="L278" s="77">
        <v>26</v>
      </c>
      <c r="M278" s="46">
        <v>5.41</v>
      </c>
      <c r="N278" s="68">
        <v>17697</v>
      </c>
      <c r="O278" s="69">
        <f t="shared" si="2100"/>
        <v>95740.77</v>
      </c>
      <c r="P278" s="46"/>
      <c r="Q278" s="46"/>
      <c r="R278" s="46"/>
      <c r="S278" s="46"/>
      <c r="T278" s="46">
        <v>2</v>
      </c>
      <c r="U278" s="46"/>
      <c r="V278" s="67">
        <f t="shared" ref="V278:V280" si="2126">SUM(P278+S278)</f>
        <v>0</v>
      </c>
      <c r="W278" s="67">
        <f t="shared" ref="W278:W280" si="2127">SUM(Q278+T278)</f>
        <v>2</v>
      </c>
      <c r="X278" s="67">
        <f t="shared" ref="X278:X280" si="2128">SUM(R278+U278)</f>
        <v>0</v>
      </c>
      <c r="Y278" s="69">
        <f t="shared" si="1882"/>
        <v>0</v>
      </c>
      <c r="Z278" s="69">
        <f t="shared" si="1883"/>
        <v>0</v>
      </c>
      <c r="AA278" s="69">
        <f t="shared" si="1884"/>
        <v>0</v>
      </c>
      <c r="AB278" s="69">
        <f t="shared" si="1885"/>
        <v>0</v>
      </c>
      <c r="AC278" s="69">
        <f t="shared" si="1886"/>
        <v>11967.596250000001</v>
      </c>
      <c r="AD278" s="69">
        <f t="shared" si="1887"/>
        <v>0</v>
      </c>
      <c r="AE278" s="69">
        <f t="shared" si="2057"/>
        <v>11967.596250000001</v>
      </c>
      <c r="AF278" s="72">
        <f t="shared" si="2078"/>
        <v>5983.7981250000003</v>
      </c>
      <c r="AG278" s="69">
        <f t="shared" si="2058"/>
        <v>1795.1394375</v>
      </c>
      <c r="AH278" s="69">
        <f t="shared" ref="AH278:AH282" si="2129">SUM(N278/16*S278+N278/16*T278+N278/16*U278)*20%</f>
        <v>442.42500000000001</v>
      </c>
      <c r="AI278" s="69">
        <f t="shared" si="2059"/>
        <v>20188.958812500001</v>
      </c>
      <c r="AJ278" s="78"/>
      <c r="AK278" s="71">
        <f t="shared" si="1751"/>
        <v>0</v>
      </c>
      <c r="AL278" s="78"/>
      <c r="AM278" s="71">
        <f t="shared" si="1752"/>
        <v>0</v>
      </c>
      <c r="AN278" s="71">
        <f t="shared" si="2060"/>
        <v>0</v>
      </c>
      <c r="AO278" s="71">
        <f t="shared" si="2061"/>
        <v>0</v>
      </c>
      <c r="AP278" s="78"/>
      <c r="AQ278" s="71">
        <f t="shared" si="1755"/>
        <v>0</v>
      </c>
      <c r="AR278" s="78"/>
      <c r="AS278" s="71">
        <f t="shared" si="1756"/>
        <v>0</v>
      </c>
      <c r="AT278" s="70">
        <f t="shared" si="2062"/>
        <v>0</v>
      </c>
      <c r="AU278" s="71">
        <f t="shared" si="2063"/>
        <v>0</v>
      </c>
      <c r="AV278" s="70">
        <f t="shared" si="2104"/>
        <v>0</v>
      </c>
      <c r="AW278" s="71">
        <f t="shared" si="2065"/>
        <v>0</v>
      </c>
      <c r="AX278" s="79"/>
      <c r="AY278" s="80"/>
      <c r="AZ278" s="80"/>
      <c r="BA278" s="80"/>
      <c r="BB278" s="71">
        <f t="shared" si="1525"/>
        <v>0</v>
      </c>
      <c r="BC278" s="46"/>
      <c r="BD278" s="46"/>
      <c r="BE278" s="46"/>
      <c r="BF278" s="69">
        <f t="shared" si="1888"/>
        <v>0</v>
      </c>
      <c r="BG278" s="69">
        <f t="shared" si="2066"/>
        <v>2</v>
      </c>
      <c r="BH278" s="69">
        <f t="shared" si="1596"/>
        <v>5385.4183125</v>
      </c>
      <c r="BI278" s="72"/>
      <c r="BJ278" s="72">
        <f t="shared" si="1822"/>
        <v>0</v>
      </c>
      <c r="BK278" s="69">
        <f t="shared" si="2067"/>
        <v>2</v>
      </c>
      <c r="BL278" s="69">
        <f>(AE278+AF278)*40%</f>
        <v>7180.5577499999999</v>
      </c>
      <c r="BM278" s="69"/>
      <c r="BN278" s="69"/>
      <c r="BO278" s="69"/>
      <c r="BP278" s="72">
        <f t="shared" si="2068"/>
        <v>0</v>
      </c>
      <c r="BQ278" s="69">
        <f t="shared" si="2069"/>
        <v>12565.9760625</v>
      </c>
      <c r="BR278" s="69">
        <f t="shared" si="2070"/>
        <v>14205.1606875</v>
      </c>
      <c r="BS278" s="69">
        <f t="shared" si="2071"/>
        <v>5385.4183125</v>
      </c>
      <c r="BT278" s="69">
        <f t="shared" si="2072"/>
        <v>13164.355875000001</v>
      </c>
      <c r="BU278" s="69">
        <f t="shared" si="2073"/>
        <v>32754.934874999999</v>
      </c>
      <c r="BV278" s="73">
        <f t="shared" si="2074"/>
        <v>393059.21849999996</v>
      </c>
      <c r="BW278" s="54" t="s">
        <v>228</v>
      </c>
    </row>
    <row r="279" spans="1:78" s="55" customFormat="1" ht="14.25" customHeight="1" x14ac:dyDescent="0.3">
      <c r="A279" s="101">
        <v>49</v>
      </c>
      <c r="B279" s="81" t="s">
        <v>112</v>
      </c>
      <c r="C279" s="81" t="s">
        <v>386</v>
      </c>
      <c r="D279" s="46" t="s">
        <v>61</v>
      </c>
      <c r="E279" s="102" t="s">
        <v>113</v>
      </c>
      <c r="F279" s="75">
        <v>91</v>
      </c>
      <c r="G279" s="76">
        <v>43453</v>
      </c>
      <c r="H279" s="76">
        <v>45279</v>
      </c>
      <c r="I279" s="75" t="s">
        <v>172</v>
      </c>
      <c r="J279" s="46" t="s">
        <v>348</v>
      </c>
      <c r="K279" s="46" t="s">
        <v>72</v>
      </c>
      <c r="L279" s="77">
        <v>17</v>
      </c>
      <c r="M279" s="46">
        <v>5.03</v>
      </c>
      <c r="N279" s="68">
        <v>17697</v>
      </c>
      <c r="O279" s="69">
        <f t="shared" si="2100"/>
        <v>89015.91</v>
      </c>
      <c r="P279" s="46"/>
      <c r="Q279" s="46"/>
      <c r="R279" s="46"/>
      <c r="S279" s="46"/>
      <c r="T279" s="46">
        <v>2</v>
      </c>
      <c r="U279" s="46"/>
      <c r="V279" s="67">
        <f t="shared" si="2126"/>
        <v>0</v>
      </c>
      <c r="W279" s="67">
        <f t="shared" si="2127"/>
        <v>2</v>
      </c>
      <c r="X279" s="67">
        <f t="shared" si="2128"/>
        <v>0</v>
      </c>
      <c r="Y279" s="69">
        <f t="shared" si="1882"/>
        <v>0</v>
      </c>
      <c r="Z279" s="69">
        <f t="shared" si="1883"/>
        <v>0</v>
      </c>
      <c r="AA279" s="69">
        <f t="shared" si="1884"/>
        <v>0</v>
      </c>
      <c r="AB279" s="69">
        <f t="shared" si="1885"/>
        <v>0</v>
      </c>
      <c r="AC279" s="69">
        <f t="shared" si="1886"/>
        <v>11126.98875</v>
      </c>
      <c r="AD279" s="69">
        <f t="shared" si="1887"/>
        <v>0</v>
      </c>
      <c r="AE279" s="69">
        <f t="shared" si="2057"/>
        <v>11126.98875</v>
      </c>
      <c r="AF279" s="72">
        <f t="shared" si="2078"/>
        <v>5563.4943750000002</v>
      </c>
      <c r="AG279" s="69">
        <f t="shared" si="2058"/>
        <v>1669.0483125000001</v>
      </c>
      <c r="AH279" s="69">
        <f t="shared" si="2129"/>
        <v>442.42500000000001</v>
      </c>
      <c r="AI279" s="69">
        <f t="shared" si="2059"/>
        <v>18801.956437500001</v>
      </c>
      <c r="AJ279" s="78"/>
      <c r="AK279" s="71">
        <f t="shared" si="1751"/>
        <v>0</v>
      </c>
      <c r="AL279" s="78"/>
      <c r="AM279" s="71">
        <f t="shared" si="1752"/>
        <v>0</v>
      </c>
      <c r="AN279" s="71">
        <f t="shared" si="2060"/>
        <v>0</v>
      </c>
      <c r="AO279" s="71">
        <f t="shared" si="2061"/>
        <v>0</v>
      </c>
      <c r="AP279" s="78"/>
      <c r="AQ279" s="71">
        <f t="shared" si="1755"/>
        <v>0</v>
      </c>
      <c r="AR279" s="78"/>
      <c r="AS279" s="71">
        <f t="shared" si="1756"/>
        <v>0</v>
      </c>
      <c r="AT279" s="70">
        <f t="shared" si="2062"/>
        <v>0</v>
      </c>
      <c r="AU279" s="71">
        <f t="shared" si="2063"/>
        <v>0</v>
      </c>
      <c r="AV279" s="70">
        <f t="shared" si="2104"/>
        <v>0</v>
      </c>
      <c r="AW279" s="71">
        <f t="shared" si="2065"/>
        <v>0</v>
      </c>
      <c r="AX279" s="79"/>
      <c r="AY279" s="80"/>
      <c r="AZ279" s="80"/>
      <c r="BA279" s="80"/>
      <c r="BB279" s="71">
        <f t="shared" si="1525"/>
        <v>0</v>
      </c>
      <c r="BC279" s="46"/>
      <c r="BD279" s="46"/>
      <c r="BE279" s="46"/>
      <c r="BF279" s="69">
        <f t="shared" si="1888"/>
        <v>0</v>
      </c>
      <c r="BG279" s="69">
        <f t="shared" si="2066"/>
        <v>2</v>
      </c>
      <c r="BH279" s="69">
        <f t="shared" si="1596"/>
        <v>5007.1449374999993</v>
      </c>
      <c r="BI279" s="72"/>
      <c r="BJ279" s="72">
        <f t="shared" si="1822"/>
        <v>0</v>
      </c>
      <c r="BK279" s="69">
        <f t="shared" si="2067"/>
        <v>2</v>
      </c>
      <c r="BL279" s="69">
        <f>(AE279+AF279)*35%</f>
        <v>5841.6690937499989</v>
      </c>
      <c r="BM279" s="69"/>
      <c r="BN279" s="69"/>
      <c r="BO279" s="69"/>
      <c r="BP279" s="72">
        <f t="shared" si="2068"/>
        <v>0</v>
      </c>
      <c r="BQ279" s="69">
        <f t="shared" si="2069"/>
        <v>10848.814031249998</v>
      </c>
      <c r="BR279" s="69">
        <f t="shared" si="2070"/>
        <v>13238.462062499999</v>
      </c>
      <c r="BS279" s="69">
        <f t="shared" si="2071"/>
        <v>5007.1449374999993</v>
      </c>
      <c r="BT279" s="69">
        <f t="shared" si="2072"/>
        <v>11405.163468749999</v>
      </c>
      <c r="BU279" s="69">
        <f t="shared" si="2073"/>
        <v>29650.770468750001</v>
      </c>
      <c r="BV279" s="73">
        <f t="shared" si="2074"/>
        <v>355809.24562499998</v>
      </c>
      <c r="BW279" s="54" t="s">
        <v>227</v>
      </c>
    </row>
    <row r="280" spans="1:78" s="55" customFormat="1" ht="14.25" customHeight="1" x14ac:dyDescent="0.3">
      <c r="A280" s="101">
        <v>50</v>
      </c>
      <c r="B280" s="102" t="s">
        <v>342</v>
      </c>
      <c r="C280" s="81" t="s">
        <v>388</v>
      </c>
      <c r="D280" s="46" t="s">
        <v>61</v>
      </c>
      <c r="E280" s="102" t="s">
        <v>343</v>
      </c>
      <c r="F280" s="75">
        <v>83</v>
      </c>
      <c r="G280" s="76">
        <v>43308</v>
      </c>
      <c r="H280" s="76">
        <v>45134</v>
      </c>
      <c r="I280" s="75" t="s">
        <v>168</v>
      </c>
      <c r="J280" s="46" t="s">
        <v>350</v>
      </c>
      <c r="K280" s="46" t="s">
        <v>68</v>
      </c>
      <c r="L280" s="77">
        <v>11.11</v>
      </c>
      <c r="M280" s="46">
        <v>4.8140000000000001</v>
      </c>
      <c r="N280" s="68">
        <v>17697</v>
      </c>
      <c r="O280" s="69">
        <f t="shared" si="2100"/>
        <v>85193.358000000007</v>
      </c>
      <c r="P280" s="46"/>
      <c r="Q280" s="46"/>
      <c r="R280" s="46"/>
      <c r="S280" s="46">
        <v>2</v>
      </c>
      <c r="T280" s="46">
        <v>2</v>
      </c>
      <c r="U280" s="46"/>
      <c r="V280" s="67">
        <f t="shared" si="2126"/>
        <v>2</v>
      </c>
      <c r="W280" s="67">
        <f t="shared" si="2127"/>
        <v>2</v>
      </c>
      <c r="X280" s="67">
        <f t="shared" si="2128"/>
        <v>0</v>
      </c>
      <c r="Y280" s="69">
        <f t="shared" si="1882"/>
        <v>0</v>
      </c>
      <c r="Z280" s="69">
        <f t="shared" si="1883"/>
        <v>0</v>
      </c>
      <c r="AA280" s="69">
        <f t="shared" si="1884"/>
        <v>0</v>
      </c>
      <c r="AB280" s="69">
        <f t="shared" si="1885"/>
        <v>10649.169750000001</v>
      </c>
      <c r="AC280" s="69">
        <f t="shared" si="1886"/>
        <v>10649.169750000001</v>
      </c>
      <c r="AD280" s="69">
        <f t="shared" si="1887"/>
        <v>0</v>
      </c>
      <c r="AE280" s="69">
        <f t="shared" si="2057"/>
        <v>21298.339500000002</v>
      </c>
      <c r="AF280" s="72">
        <f t="shared" si="2078"/>
        <v>10649.169750000001</v>
      </c>
      <c r="AG280" s="69">
        <f t="shared" si="2058"/>
        <v>3194.7509250000003</v>
      </c>
      <c r="AH280" s="69">
        <f t="shared" si="2129"/>
        <v>884.85</v>
      </c>
      <c r="AI280" s="69">
        <f t="shared" si="2059"/>
        <v>36027.110175000002</v>
      </c>
      <c r="AJ280" s="78"/>
      <c r="AK280" s="71">
        <f t="shared" si="1751"/>
        <v>0</v>
      </c>
      <c r="AL280" s="78"/>
      <c r="AM280" s="71">
        <f t="shared" si="1752"/>
        <v>0</v>
      </c>
      <c r="AN280" s="71">
        <f t="shared" si="2060"/>
        <v>0</v>
      </c>
      <c r="AO280" s="71">
        <f t="shared" si="2061"/>
        <v>0</v>
      </c>
      <c r="AP280" s="78"/>
      <c r="AQ280" s="71">
        <f t="shared" si="1755"/>
        <v>0</v>
      </c>
      <c r="AR280" s="78"/>
      <c r="AS280" s="71">
        <f t="shared" si="1756"/>
        <v>0</v>
      </c>
      <c r="AT280" s="70">
        <f t="shared" si="2062"/>
        <v>0</v>
      </c>
      <c r="AU280" s="71">
        <f t="shared" si="2063"/>
        <v>0</v>
      </c>
      <c r="AV280" s="70">
        <f t="shared" si="2104"/>
        <v>0</v>
      </c>
      <c r="AW280" s="71">
        <f t="shared" si="2065"/>
        <v>0</v>
      </c>
      <c r="AX280" s="79"/>
      <c r="AY280" s="79"/>
      <c r="AZ280" s="79"/>
      <c r="BA280" s="79"/>
      <c r="BB280" s="71">
        <f t="shared" si="1525"/>
        <v>0</v>
      </c>
      <c r="BC280" s="46"/>
      <c r="BD280" s="46"/>
      <c r="BE280" s="46"/>
      <c r="BF280" s="69">
        <f t="shared" si="1888"/>
        <v>0</v>
      </c>
      <c r="BG280" s="69">
        <v>2</v>
      </c>
      <c r="BH280" s="69">
        <f t="shared" si="1596"/>
        <v>9584.2527750000008</v>
      </c>
      <c r="BI280" s="72"/>
      <c r="BJ280" s="72">
        <f t="shared" si="1822"/>
        <v>0</v>
      </c>
      <c r="BK280" s="69">
        <f t="shared" ref="BK280" si="2130">V280+W280+X280</f>
        <v>4</v>
      </c>
      <c r="BL280" s="69">
        <f>(AE280+AF280)*30%</f>
        <v>9584.2527750000008</v>
      </c>
      <c r="BM280" s="69"/>
      <c r="BN280" s="69"/>
      <c r="BO280" s="72"/>
      <c r="BP280" s="72">
        <f t="shared" si="2068"/>
        <v>0</v>
      </c>
      <c r="BQ280" s="69">
        <f t="shared" si="2069"/>
        <v>19168.505550000002</v>
      </c>
      <c r="BR280" s="69">
        <f t="shared" si="2070"/>
        <v>25377.940425000001</v>
      </c>
      <c r="BS280" s="69">
        <f t="shared" si="2071"/>
        <v>9584.2527750000008</v>
      </c>
      <c r="BT280" s="69">
        <f t="shared" si="2072"/>
        <v>20233.422525000002</v>
      </c>
      <c r="BU280" s="69">
        <f t="shared" si="2073"/>
        <v>55195.615725000003</v>
      </c>
      <c r="BV280" s="73">
        <f t="shared" si="2074"/>
        <v>662347.38870000001</v>
      </c>
      <c r="BW280" s="54" t="s">
        <v>232</v>
      </c>
    </row>
    <row r="281" spans="1:78" s="55" customFormat="1" ht="14.25" customHeight="1" x14ac:dyDescent="0.3">
      <c r="A281" s="101">
        <v>51</v>
      </c>
      <c r="B281" s="81" t="s">
        <v>496</v>
      </c>
      <c r="C281" s="81" t="s">
        <v>383</v>
      </c>
      <c r="D281" s="46" t="s">
        <v>61</v>
      </c>
      <c r="E281" s="82" t="s">
        <v>123</v>
      </c>
      <c r="F281" s="75">
        <v>81</v>
      </c>
      <c r="G281" s="134">
        <v>43304</v>
      </c>
      <c r="H281" s="103">
        <v>45130</v>
      </c>
      <c r="I281" s="75" t="s">
        <v>176</v>
      </c>
      <c r="J281" s="46" t="s">
        <v>349</v>
      </c>
      <c r="K281" s="46" t="s">
        <v>64</v>
      </c>
      <c r="L281" s="77">
        <v>26.02</v>
      </c>
      <c r="M281" s="46">
        <v>5.41</v>
      </c>
      <c r="N281" s="68">
        <v>17697</v>
      </c>
      <c r="O281" s="69">
        <f t="shared" si="2100"/>
        <v>95740.77</v>
      </c>
      <c r="P281" s="46"/>
      <c r="Q281" s="46"/>
      <c r="R281" s="46"/>
      <c r="S281" s="46"/>
      <c r="T281" s="46">
        <v>2</v>
      </c>
      <c r="U281" s="46"/>
      <c r="V281" s="67">
        <f t="shared" ref="V281" si="2131">SUM(P281+S281)</f>
        <v>0</v>
      </c>
      <c r="W281" s="67">
        <f t="shared" ref="W281" si="2132">SUM(Q281+T281)</f>
        <v>2</v>
      </c>
      <c r="X281" s="67">
        <f t="shared" ref="X281" si="2133">SUM(R281+U281)</f>
        <v>0</v>
      </c>
      <c r="Y281" s="69">
        <f t="shared" si="1882"/>
        <v>0</v>
      </c>
      <c r="Z281" s="69">
        <f t="shared" si="1883"/>
        <v>0</v>
      </c>
      <c r="AA281" s="69">
        <f t="shared" si="1884"/>
        <v>0</v>
      </c>
      <c r="AB281" s="69">
        <f t="shared" si="1885"/>
        <v>0</v>
      </c>
      <c r="AC281" s="69">
        <f t="shared" si="1886"/>
        <v>11967.596250000001</v>
      </c>
      <c r="AD281" s="69">
        <f t="shared" si="1887"/>
        <v>0</v>
      </c>
      <c r="AE281" s="69">
        <f t="shared" si="2057"/>
        <v>11967.596250000001</v>
      </c>
      <c r="AF281" s="72">
        <f t="shared" si="2078"/>
        <v>5983.7981250000003</v>
      </c>
      <c r="AG281" s="69">
        <f t="shared" si="2058"/>
        <v>1795.1394375</v>
      </c>
      <c r="AH281" s="69">
        <f t="shared" si="2129"/>
        <v>442.42500000000001</v>
      </c>
      <c r="AI281" s="69">
        <f t="shared" si="2059"/>
        <v>20188.958812500001</v>
      </c>
      <c r="AJ281" s="78"/>
      <c r="AK281" s="71">
        <f t="shared" si="1751"/>
        <v>0</v>
      </c>
      <c r="AL281" s="78"/>
      <c r="AM281" s="71">
        <f t="shared" si="1752"/>
        <v>0</v>
      </c>
      <c r="AN281" s="71">
        <f t="shared" si="2060"/>
        <v>0</v>
      </c>
      <c r="AO281" s="71">
        <f t="shared" si="2061"/>
        <v>0</v>
      </c>
      <c r="AP281" s="78"/>
      <c r="AQ281" s="71">
        <f t="shared" si="1755"/>
        <v>0</v>
      </c>
      <c r="AR281" s="78"/>
      <c r="AS281" s="71">
        <f t="shared" si="1756"/>
        <v>0</v>
      </c>
      <c r="AT281" s="70">
        <f t="shared" si="2062"/>
        <v>0</v>
      </c>
      <c r="AU281" s="71">
        <f t="shared" si="2063"/>
        <v>0</v>
      </c>
      <c r="AV281" s="70">
        <f t="shared" si="2104"/>
        <v>0</v>
      </c>
      <c r="AW281" s="71">
        <f t="shared" si="2065"/>
        <v>0</v>
      </c>
      <c r="AX281" s="79"/>
      <c r="AY281" s="80"/>
      <c r="AZ281" s="80"/>
      <c r="BA281" s="80"/>
      <c r="BB281" s="71">
        <f>SUM(N281*AY281)*50%+(N281*AZ281)*60%+(N281*BA281)*60%</f>
        <v>0</v>
      </c>
      <c r="BC281" s="46"/>
      <c r="BD281" s="46"/>
      <c r="BE281" s="46"/>
      <c r="BF281" s="69">
        <f t="shared" si="1888"/>
        <v>0</v>
      </c>
      <c r="BG281" s="69">
        <f t="shared" ref="BG281" si="2134">V281+W281+X281</f>
        <v>2</v>
      </c>
      <c r="BH281" s="69">
        <f t="shared" si="1596"/>
        <v>5385.4183125</v>
      </c>
      <c r="BI281" s="72"/>
      <c r="BJ281" s="72">
        <f t="shared" si="1822"/>
        <v>0</v>
      </c>
      <c r="BK281" s="69">
        <f>V281+W281+X281</f>
        <v>2</v>
      </c>
      <c r="BL281" s="69">
        <f>(AE281+AF281)*40%</f>
        <v>7180.5577499999999</v>
      </c>
      <c r="BM281" s="69"/>
      <c r="BN281" s="69"/>
      <c r="BO281" s="69"/>
      <c r="BP281" s="72">
        <f t="shared" ref="BP281" si="2135">7079/18*BO281</f>
        <v>0</v>
      </c>
      <c r="BQ281" s="69">
        <f t="shared" si="2069"/>
        <v>12565.9760625</v>
      </c>
      <c r="BR281" s="69">
        <f t="shared" si="2070"/>
        <v>14205.1606875</v>
      </c>
      <c r="BS281" s="69">
        <f t="shared" si="2071"/>
        <v>5385.4183125</v>
      </c>
      <c r="BT281" s="69">
        <f t="shared" si="2072"/>
        <v>13164.355875000001</v>
      </c>
      <c r="BU281" s="69">
        <f t="shared" si="2073"/>
        <v>32754.934874999999</v>
      </c>
      <c r="BV281" s="73">
        <f t="shared" si="2074"/>
        <v>393059.21849999996</v>
      </c>
      <c r="BW281" s="54" t="s">
        <v>228</v>
      </c>
      <c r="BX281" s="149"/>
    </row>
    <row r="282" spans="1:78" s="74" customFormat="1" ht="14.25" customHeight="1" x14ac:dyDescent="0.3">
      <c r="A282" s="101">
        <v>52</v>
      </c>
      <c r="B282" s="104" t="s">
        <v>160</v>
      </c>
      <c r="C282" s="104" t="s">
        <v>161</v>
      </c>
      <c r="D282" s="67" t="s">
        <v>61</v>
      </c>
      <c r="E282" s="119" t="s">
        <v>233</v>
      </c>
      <c r="F282" s="120"/>
      <c r="G282" s="121"/>
      <c r="H282" s="121"/>
      <c r="I282" s="120"/>
      <c r="J282" s="67" t="s">
        <v>65</v>
      </c>
      <c r="K282" s="67" t="s">
        <v>234</v>
      </c>
      <c r="L282" s="105">
        <v>4.09</v>
      </c>
      <c r="M282" s="67">
        <v>4.2300000000000004</v>
      </c>
      <c r="N282" s="68">
        <v>17697</v>
      </c>
      <c r="O282" s="69">
        <f t="shared" si="2100"/>
        <v>74858.310000000012</v>
      </c>
      <c r="P282" s="67"/>
      <c r="Q282" s="67"/>
      <c r="R282" s="67"/>
      <c r="S282" s="67"/>
      <c r="T282" s="67">
        <v>1</v>
      </c>
      <c r="U282" s="67"/>
      <c r="V282" s="67">
        <f t="shared" ref="V282" si="2136">SUM(P282+S282)</f>
        <v>0</v>
      </c>
      <c r="W282" s="67">
        <f t="shared" ref="W282" si="2137">SUM(Q282+T282)</f>
        <v>1</v>
      </c>
      <c r="X282" s="67">
        <f t="shared" ref="X282" si="2138">SUM(R282+U282)</f>
        <v>0</v>
      </c>
      <c r="Y282" s="69">
        <f t="shared" si="1882"/>
        <v>0</v>
      </c>
      <c r="Z282" s="69">
        <f t="shared" si="1883"/>
        <v>0</v>
      </c>
      <c r="AA282" s="69">
        <f t="shared" si="1884"/>
        <v>0</v>
      </c>
      <c r="AB282" s="69">
        <f t="shared" si="1885"/>
        <v>0</v>
      </c>
      <c r="AC282" s="69">
        <f t="shared" si="1886"/>
        <v>4678.6443750000008</v>
      </c>
      <c r="AD282" s="69">
        <f t="shared" si="1887"/>
        <v>0</v>
      </c>
      <c r="AE282" s="69">
        <f t="shared" si="2057"/>
        <v>4678.6443750000008</v>
      </c>
      <c r="AF282" s="72">
        <f t="shared" si="2078"/>
        <v>2339.3221875000004</v>
      </c>
      <c r="AG282" s="69">
        <f t="shared" si="2058"/>
        <v>701.79665625000018</v>
      </c>
      <c r="AH282" s="69">
        <f t="shared" si="2129"/>
        <v>221.21250000000001</v>
      </c>
      <c r="AI282" s="69">
        <f t="shared" si="2059"/>
        <v>7940.9757187500018</v>
      </c>
      <c r="AJ282" s="106"/>
      <c r="AK282" s="71">
        <f t="shared" si="1751"/>
        <v>0</v>
      </c>
      <c r="AL282" s="106"/>
      <c r="AM282" s="71">
        <f t="shared" si="1752"/>
        <v>0</v>
      </c>
      <c r="AN282" s="71">
        <f t="shared" si="2060"/>
        <v>0</v>
      </c>
      <c r="AO282" s="71">
        <f t="shared" si="2061"/>
        <v>0</v>
      </c>
      <c r="AP282" s="106"/>
      <c r="AQ282" s="71">
        <f t="shared" si="1755"/>
        <v>0</v>
      </c>
      <c r="AR282" s="106"/>
      <c r="AS282" s="71">
        <f t="shared" si="1756"/>
        <v>0</v>
      </c>
      <c r="AT282" s="70">
        <f t="shared" si="2062"/>
        <v>0</v>
      </c>
      <c r="AU282" s="71">
        <f t="shared" si="2063"/>
        <v>0</v>
      </c>
      <c r="AV282" s="70">
        <f t="shared" si="2104"/>
        <v>0</v>
      </c>
      <c r="AW282" s="71">
        <f t="shared" si="2065"/>
        <v>0</v>
      </c>
      <c r="AX282" s="107"/>
      <c r="AY282" s="124"/>
      <c r="AZ282" s="124"/>
      <c r="BA282" s="124"/>
      <c r="BB282" s="71">
        <f>SUM(N282*AY282)*50%+(N282*AZ282)*60%+(N282*BA282)*60%</f>
        <v>0</v>
      </c>
      <c r="BC282" s="67"/>
      <c r="BD282" s="67"/>
      <c r="BE282" s="67"/>
      <c r="BF282" s="69">
        <f>SUM(N282*BC282*20%)+(N282*BD282)*30%</f>
        <v>0</v>
      </c>
      <c r="BG282" s="69">
        <f t="shared" si="2066"/>
        <v>1</v>
      </c>
      <c r="BH282" s="69">
        <f t="shared" si="1596"/>
        <v>2105.3899687500002</v>
      </c>
      <c r="BI282" s="69"/>
      <c r="BJ282" s="72">
        <f t="shared" si="1822"/>
        <v>0</v>
      </c>
      <c r="BK282" s="69"/>
      <c r="BL282" s="69"/>
      <c r="BM282" s="69"/>
      <c r="BN282" s="69"/>
      <c r="BO282" s="69"/>
      <c r="BP282" s="72">
        <f t="shared" si="2068"/>
        <v>0</v>
      </c>
      <c r="BQ282" s="69">
        <f t="shared" si="2069"/>
        <v>2105.3899687500002</v>
      </c>
      <c r="BR282" s="69">
        <f t="shared" si="2070"/>
        <v>5601.6535312500009</v>
      </c>
      <c r="BS282" s="69">
        <f t="shared" si="2071"/>
        <v>2105.3899687500002</v>
      </c>
      <c r="BT282" s="69">
        <f t="shared" si="2072"/>
        <v>2339.3221875000004</v>
      </c>
      <c r="BU282" s="69">
        <f t="shared" si="2073"/>
        <v>10046.365687500002</v>
      </c>
      <c r="BV282" s="73">
        <f t="shared" si="2074"/>
        <v>120556.38825000002</v>
      </c>
      <c r="BW282" s="54" t="s">
        <v>275</v>
      </c>
    </row>
    <row r="283" spans="1:78" s="55" customFormat="1" ht="20.25" customHeight="1" x14ac:dyDescent="0.3">
      <c r="A283" s="158"/>
      <c r="B283" s="86" t="s">
        <v>136</v>
      </c>
      <c r="C283" s="85"/>
      <c r="D283" s="85"/>
      <c r="E283" s="82"/>
      <c r="F283" s="86"/>
      <c r="G283" s="87"/>
      <c r="H283" s="87"/>
      <c r="I283" s="86"/>
      <c r="J283" s="84"/>
      <c r="K283" s="85"/>
      <c r="L283" s="85"/>
      <c r="M283" s="85"/>
      <c r="N283" s="84"/>
      <c r="O283" s="94">
        <f t="shared" ref="O283:AT283" si="2139">O230+O178+O160+O151+O99</f>
        <v>17158633.425999999</v>
      </c>
      <c r="P283" s="94">
        <f t="shared" si="2139"/>
        <v>182</v>
      </c>
      <c r="Q283" s="94">
        <f t="shared" si="2139"/>
        <v>187</v>
      </c>
      <c r="R283" s="94">
        <f t="shared" si="2139"/>
        <v>112</v>
      </c>
      <c r="S283" s="94">
        <f t="shared" si="2139"/>
        <v>234</v>
      </c>
      <c r="T283" s="94">
        <f t="shared" si="2139"/>
        <v>386</v>
      </c>
      <c r="U283" s="94">
        <f t="shared" si="2139"/>
        <v>32</v>
      </c>
      <c r="V283" s="94">
        <f t="shared" si="2139"/>
        <v>416</v>
      </c>
      <c r="W283" s="94">
        <f t="shared" si="2139"/>
        <v>567</v>
      </c>
      <c r="X283" s="94">
        <f t="shared" si="2139"/>
        <v>144</v>
      </c>
      <c r="Y283" s="94">
        <f t="shared" si="2139"/>
        <v>894442.55437499983</v>
      </c>
      <c r="Z283" s="94">
        <f t="shared" si="2139"/>
        <v>998688.46499999973</v>
      </c>
      <c r="AA283" s="94">
        <f t="shared" si="2139"/>
        <v>617494.78462499997</v>
      </c>
      <c r="AB283" s="94">
        <f t="shared" si="2139"/>
        <v>1269370.2688749998</v>
      </c>
      <c r="AC283" s="94">
        <f t="shared" si="2139"/>
        <v>2020262.1393749998</v>
      </c>
      <c r="AD283" s="94">
        <f t="shared" si="2139"/>
        <v>161387.79149999999</v>
      </c>
      <c r="AE283" s="94">
        <f t="shared" si="2139"/>
        <v>5961640.0037500011</v>
      </c>
      <c r="AF283" s="94">
        <f t="shared" si="2139"/>
        <v>2980826.0018750005</v>
      </c>
      <c r="AG283" s="94">
        <f t="shared" si="2139"/>
        <v>785595.20681249991</v>
      </c>
      <c r="AH283" s="94">
        <f t="shared" si="2139"/>
        <v>143165.59931249995</v>
      </c>
      <c r="AI283" s="94">
        <f t="shared" si="2139"/>
        <v>9852874.2666812502</v>
      </c>
      <c r="AJ283" s="94">
        <f t="shared" si="2139"/>
        <v>196</v>
      </c>
      <c r="AK283" s="94">
        <f t="shared" si="2139"/>
        <v>86715.47500000002</v>
      </c>
      <c r="AL283" s="94">
        <f t="shared" si="2139"/>
        <v>26</v>
      </c>
      <c r="AM283" s="94">
        <f t="shared" si="2139"/>
        <v>14378.8125</v>
      </c>
      <c r="AN283" s="94">
        <f t="shared" si="2139"/>
        <v>219</v>
      </c>
      <c r="AO283" s="94">
        <f t="shared" si="2139"/>
        <v>101094.28750000002</v>
      </c>
      <c r="AP283" s="94">
        <f t="shared" si="2139"/>
        <v>122.5</v>
      </c>
      <c r="AQ283" s="94">
        <f t="shared" si="2139"/>
        <v>67746.375</v>
      </c>
      <c r="AR283" s="94">
        <f t="shared" si="2139"/>
        <v>148</v>
      </c>
      <c r="AS283" s="94">
        <f t="shared" si="2139"/>
        <v>65085.633333333339</v>
      </c>
      <c r="AT283" s="94">
        <f t="shared" si="2139"/>
        <v>270.5</v>
      </c>
      <c r="AU283" s="94">
        <f t="shared" ref="AU283:BM283" si="2140">AU230+AU178+AU160+AU151+AU99</f>
        <v>132832.00833333333</v>
      </c>
      <c r="AV283" s="94">
        <f t="shared" si="2140"/>
        <v>491.5</v>
      </c>
      <c r="AW283" s="94">
        <f t="shared" si="2140"/>
        <v>233926.29583333325</v>
      </c>
      <c r="AX283" s="94">
        <f t="shared" si="2140"/>
        <v>0</v>
      </c>
      <c r="AY283" s="94">
        <f t="shared" si="2140"/>
        <v>12</v>
      </c>
      <c r="AZ283" s="94">
        <f t="shared" si="2140"/>
        <v>13.5</v>
      </c>
      <c r="BA283" s="94">
        <f t="shared" si="2140"/>
        <v>2.5</v>
      </c>
      <c r="BB283" s="94">
        <f t="shared" si="2140"/>
        <v>285806.5500000001</v>
      </c>
      <c r="BC283" s="94">
        <f t="shared" si="2140"/>
        <v>0</v>
      </c>
      <c r="BD283" s="94">
        <f t="shared" si="2140"/>
        <v>0</v>
      </c>
      <c r="BE283" s="94">
        <f t="shared" si="2140"/>
        <v>0</v>
      </c>
      <c r="BF283" s="94">
        <f t="shared" si="2140"/>
        <v>0</v>
      </c>
      <c r="BG283" s="94">
        <f t="shared" si="2140"/>
        <v>1131</v>
      </c>
      <c r="BH283" s="94">
        <f t="shared" si="2140"/>
        <v>2676178.6389375003</v>
      </c>
      <c r="BI283" s="94">
        <f t="shared" si="2140"/>
        <v>0</v>
      </c>
      <c r="BJ283" s="94">
        <f t="shared" si="2140"/>
        <v>70788</v>
      </c>
      <c r="BK283" s="94">
        <f t="shared" si="2140"/>
        <v>708</v>
      </c>
      <c r="BL283" s="94">
        <f t="shared" si="2140"/>
        <v>2045936.7851249999</v>
      </c>
      <c r="BM283" s="94">
        <f t="shared" si="2140"/>
        <v>17697</v>
      </c>
      <c r="BN283" s="94"/>
      <c r="BO283" s="94">
        <f t="shared" ref="BO283:BV283" si="2141">BO230+BO178+BO160+BO151+BO99</f>
        <v>108</v>
      </c>
      <c r="BP283" s="94">
        <f t="shared" si="2141"/>
        <v>47783.25</v>
      </c>
      <c r="BQ283" s="94">
        <f t="shared" si="2141"/>
        <v>5431207.519895833</v>
      </c>
      <c r="BR283" s="94">
        <f t="shared" si="2141"/>
        <v>6938184.0598749984</v>
      </c>
      <c r="BS283" s="94">
        <f t="shared" si="2141"/>
        <v>3266699.4847708335</v>
      </c>
      <c r="BT283" s="94">
        <f t="shared" si="2141"/>
        <v>5026762.7869999986</v>
      </c>
      <c r="BU283" s="94">
        <f t="shared" si="2141"/>
        <v>15284081.786577085</v>
      </c>
      <c r="BV283" s="94">
        <f t="shared" si="2141"/>
        <v>183408981.438925</v>
      </c>
      <c r="BW283" s="95"/>
    </row>
    <row r="284" spans="1:78" s="55" customFormat="1" ht="13.5" customHeight="1" x14ac:dyDescent="0.3">
      <c r="A284" s="41"/>
      <c r="B284" s="59"/>
      <c r="C284" s="59"/>
      <c r="D284" s="59"/>
      <c r="E284" s="179"/>
      <c r="F284" s="180"/>
      <c r="G284" s="180"/>
      <c r="H284" s="180"/>
      <c r="I284" s="180"/>
      <c r="J284" s="59"/>
      <c r="K284" s="59"/>
      <c r="L284" s="59"/>
      <c r="M284" s="59"/>
      <c r="N284" s="59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81"/>
      <c r="AE284" s="181"/>
      <c r="AF284" s="181"/>
      <c r="AG284" s="181"/>
      <c r="AH284" s="181"/>
      <c r="AI284" s="181"/>
      <c r="AJ284" s="181"/>
      <c r="AK284" s="181"/>
      <c r="AL284" s="181"/>
      <c r="AM284" s="181"/>
      <c r="AN284" s="181"/>
      <c r="AO284" s="181"/>
      <c r="AP284" s="181"/>
      <c r="AQ284" s="181"/>
      <c r="AR284" s="181"/>
      <c r="AS284" s="181"/>
      <c r="AT284" s="181"/>
      <c r="AU284" s="181"/>
      <c r="AV284" s="181"/>
      <c r="AW284" s="181"/>
      <c r="AX284" s="181"/>
      <c r="AY284" s="181"/>
      <c r="AZ284" s="181"/>
      <c r="BA284" s="181"/>
      <c r="BB284" s="181"/>
      <c r="BC284" s="181"/>
      <c r="BD284" s="181"/>
      <c r="BE284" s="181"/>
      <c r="BF284" s="181"/>
      <c r="BG284" s="181"/>
      <c r="BH284" s="181"/>
      <c r="BI284" s="181"/>
      <c r="BJ284" s="181"/>
      <c r="BK284" s="181"/>
      <c r="BL284" s="181"/>
      <c r="BM284" s="181"/>
      <c r="BN284" s="181"/>
      <c r="BO284" s="181"/>
      <c r="BP284" s="181"/>
      <c r="BQ284" s="181"/>
      <c r="BR284" s="181"/>
      <c r="BS284" s="181"/>
      <c r="BT284" s="181"/>
      <c r="BU284" s="181"/>
      <c r="BV284" s="181"/>
      <c r="BW284" s="74"/>
      <c r="BX284" s="74"/>
      <c r="BY284" s="74"/>
      <c r="BZ284" s="74"/>
    </row>
    <row r="285" spans="1:78" s="55" customFormat="1" ht="13.5" customHeight="1" x14ac:dyDescent="0.3">
      <c r="A285" s="41"/>
      <c r="B285" s="41" t="s">
        <v>210</v>
      </c>
      <c r="C285" s="41" t="s">
        <v>195</v>
      </c>
      <c r="D285" s="41"/>
      <c r="E285" s="96"/>
      <c r="F285" s="97"/>
      <c r="G285" s="97"/>
      <c r="H285" s="97"/>
      <c r="I285" s="97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 t="s">
        <v>287</v>
      </c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54"/>
    </row>
    <row r="286" spans="1:78" s="55" customFormat="1" ht="13.5" customHeight="1" x14ac:dyDescent="0.3">
      <c r="A286" s="41"/>
      <c r="B286" s="41" t="s">
        <v>211</v>
      </c>
      <c r="C286" s="41" t="s">
        <v>318</v>
      </c>
      <c r="D286" s="41"/>
      <c r="E286" s="96"/>
      <c r="F286" s="97"/>
      <c r="G286" s="97"/>
      <c r="H286" s="97"/>
      <c r="I286" s="97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54"/>
    </row>
    <row r="287" spans="1:78" s="55" customFormat="1" ht="13.5" customHeight="1" x14ac:dyDescent="0.3">
      <c r="A287" s="41"/>
      <c r="B287" s="41" t="s">
        <v>212</v>
      </c>
      <c r="C287" s="41" t="s">
        <v>354</v>
      </c>
      <c r="D287" s="41"/>
      <c r="E287" s="96"/>
      <c r="F287" s="97"/>
      <c r="G287" s="97"/>
      <c r="H287" s="97"/>
      <c r="I287" s="97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 t="s">
        <v>213</v>
      </c>
      <c r="AD287" s="41"/>
      <c r="AE287" s="41"/>
      <c r="AF287" s="41"/>
      <c r="AG287" s="41"/>
      <c r="AH287" s="41"/>
      <c r="AI287" s="41" t="s">
        <v>353</v>
      </c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54"/>
    </row>
    <row r="288" spans="1:78" s="55" customFormat="1" ht="12.75" customHeight="1" x14ac:dyDescent="0.25">
      <c r="A288" s="98"/>
      <c r="B288" s="98"/>
      <c r="C288" s="98"/>
      <c r="D288" s="98"/>
      <c r="E288" s="98"/>
      <c r="F288" s="99"/>
      <c r="G288" s="99"/>
      <c r="H288" s="99"/>
      <c r="I288" s="99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  <c r="BL288" s="98"/>
      <c r="BM288" s="98"/>
      <c r="BN288" s="98"/>
      <c r="BO288" s="98"/>
      <c r="BP288" s="98"/>
      <c r="BQ288" s="98"/>
      <c r="BR288" s="98"/>
      <c r="BS288" s="98"/>
      <c r="BT288" s="98"/>
      <c r="BU288" s="98"/>
      <c r="BV288" s="98"/>
      <c r="BW288" s="54"/>
    </row>
    <row r="289" spans="1:75" s="55" customFormat="1" ht="12.75" customHeight="1" x14ac:dyDescent="0.25">
      <c r="A289" s="98"/>
      <c r="B289" s="98"/>
      <c r="C289" s="98"/>
      <c r="D289" s="98"/>
      <c r="E289" s="98"/>
      <c r="F289" s="99"/>
      <c r="G289" s="99"/>
      <c r="H289" s="99"/>
      <c r="I289" s="99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/>
      <c r="BH289" s="98"/>
      <c r="BI289" s="98"/>
      <c r="BJ289" s="98"/>
      <c r="BK289" s="98"/>
      <c r="BL289" s="98"/>
      <c r="BM289" s="98"/>
      <c r="BN289" s="98"/>
      <c r="BO289" s="98"/>
      <c r="BP289" s="98"/>
      <c r="BQ289" s="98"/>
      <c r="BR289" s="98"/>
      <c r="BS289" s="98"/>
      <c r="BT289" s="98"/>
      <c r="BU289" s="98"/>
      <c r="BV289" s="98"/>
      <c r="BW289" s="54"/>
    </row>
  </sheetData>
  <autoFilter ref="A23:CD283" xr:uid="{00000000-0009-0000-0000-000001000000}"/>
  <mergeCells count="62">
    <mergeCell ref="AV18:AW21"/>
    <mergeCell ref="AX18:BB20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  <mergeCell ref="AJ18:AU18"/>
    <mergeCell ref="Y20:AA21"/>
    <mergeCell ref="AB20:AD21"/>
    <mergeCell ref="AE20:AE22"/>
    <mergeCell ref="AR20:AS20"/>
    <mergeCell ref="Y18:AE19"/>
    <mergeCell ref="AF18:AF22"/>
    <mergeCell ref="AG18:AG22"/>
    <mergeCell ref="AH18:AH22"/>
    <mergeCell ref="AI18:AI22"/>
    <mergeCell ref="BH18:BH22"/>
    <mergeCell ref="BT18:BT22"/>
    <mergeCell ref="BU18:BU22"/>
    <mergeCell ref="BI18:BI22"/>
    <mergeCell ref="AX21:AX22"/>
    <mergeCell ref="AY21:BA21"/>
    <mergeCell ref="BB21:BB22"/>
    <mergeCell ref="BN18:BN22"/>
    <mergeCell ref="BV18:BV22"/>
    <mergeCell ref="AJ19:AO19"/>
    <mergeCell ref="AP19:AU19"/>
    <mergeCell ref="BK19:BK21"/>
    <mergeCell ref="AJ20:AK20"/>
    <mergeCell ref="AL20:AM20"/>
    <mergeCell ref="AN20:AO21"/>
    <mergeCell ref="AP20:AQ20"/>
    <mergeCell ref="BJ18:BJ22"/>
    <mergeCell ref="BL18:BL22"/>
    <mergeCell ref="BO18:BO22"/>
    <mergeCell ref="BP18:BP22"/>
    <mergeCell ref="BQ18:BQ22"/>
    <mergeCell ref="BR18:BR22"/>
    <mergeCell ref="BC18:BF21"/>
    <mergeCell ref="BG18:BG22"/>
    <mergeCell ref="B100:D100"/>
    <mergeCell ref="AT20:AU21"/>
    <mergeCell ref="P21:R21"/>
    <mergeCell ref="S21:U21"/>
    <mergeCell ref="V21:X21"/>
    <mergeCell ref="AJ21:AJ22"/>
    <mergeCell ref="AK21:AK22"/>
    <mergeCell ref="AL21:AM21"/>
    <mergeCell ref="AP21:AQ21"/>
    <mergeCell ref="AR21:AS21"/>
    <mergeCell ref="K18:K22"/>
    <mergeCell ref="L18:L22"/>
    <mergeCell ref="M18:M22"/>
    <mergeCell ref="N18:N22"/>
    <mergeCell ref="O18:O22"/>
    <mergeCell ref="P18:X20"/>
  </mergeCells>
  <phoneticPr fontId="14" type="noConversion"/>
  <pageMargins left="0" right="0" top="0" bottom="0" header="0" footer="0"/>
  <pageSetup paperSize="9" scale="50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60EA-A0C0-48D1-BBC7-A63F04DCC582}">
  <sheetPr>
    <tabColor rgb="FF00B0F0"/>
    <pageSetUpPr fitToPage="1"/>
  </sheetPr>
  <dimension ref="A1:CD289"/>
  <sheetViews>
    <sheetView tabSelected="1" zoomScaleSheetLayoutView="59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 activeCell="B246" sqref="B246"/>
    </sheetView>
  </sheetViews>
  <sheetFormatPr defaultRowHeight="12.75" customHeight="1" x14ac:dyDescent="0.25"/>
  <cols>
    <col min="1" max="1" width="4.140625" style="5" customWidth="1"/>
    <col min="2" max="2" width="52.42578125" style="5" customWidth="1"/>
    <col min="3" max="3" width="21.85546875" style="5" customWidth="1"/>
    <col min="4" max="4" width="8.42578125" style="5" customWidth="1"/>
    <col min="5" max="5" width="24.28515625" style="5" customWidth="1"/>
    <col min="6" max="6" width="6.5703125" style="37" customWidth="1"/>
    <col min="7" max="7" width="14.85546875" style="37" customWidth="1"/>
    <col min="8" max="8" width="15.5703125" style="37" customWidth="1"/>
    <col min="9" max="9" width="15.42578125" style="37" customWidth="1"/>
    <col min="10" max="10" width="5.42578125" style="5" customWidth="1"/>
    <col min="11" max="11" width="8" style="5" customWidth="1"/>
    <col min="12" max="12" width="8.42578125" style="5" customWidth="1"/>
    <col min="13" max="13" width="6.85546875" style="5" customWidth="1"/>
    <col min="14" max="14" width="8.42578125" style="5" customWidth="1"/>
    <col min="15" max="15" width="16.28515625" style="5" customWidth="1"/>
    <col min="16" max="16" width="10.7109375" style="5" customWidth="1"/>
    <col min="17" max="17" width="7.140625" style="98" customWidth="1"/>
    <col min="18" max="18" width="7.5703125" style="98" customWidth="1"/>
    <col min="19" max="19" width="6.85546875" style="5" customWidth="1"/>
    <col min="20" max="20" width="5.85546875" style="98" customWidth="1"/>
    <col min="21" max="21" width="4.7109375" style="5" customWidth="1"/>
    <col min="22" max="22" width="7.140625" style="5" customWidth="1"/>
    <col min="23" max="23" width="7.5703125" style="5" customWidth="1"/>
    <col min="24" max="24" width="7" style="5" customWidth="1"/>
    <col min="25" max="25" width="12.7109375" style="5" customWidth="1"/>
    <col min="26" max="26" width="11.85546875" style="5" customWidth="1"/>
    <col min="27" max="27" width="10.85546875" style="5" customWidth="1"/>
    <col min="28" max="28" width="12" style="5" customWidth="1"/>
    <col min="29" max="29" width="13.140625" style="5" customWidth="1"/>
    <col min="30" max="30" width="11.28515625" style="5" customWidth="1"/>
    <col min="31" max="32" width="13.28515625" style="5" customWidth="1"/>
    <col min="33" max="33" width="12.5703125" style="5" customWidth="1"/>
    <col min="34" max="34" width="10.140625" style="5" customWidth="1"/>
    <col min="35" max="35" width="13.140625" style="5" customWidth="1"/>
    <col min="36" max="36" width="6.85546875" style="5" customWidth="1"/>
    <col min="37" max="37" width="9.28515625" style="5" customWidth="1"/>
    <col min="38" max="38" width="5.28515625" style="5" customWidth="1"/>
    <col min="39" max="39" width="8.85546875" style="5" customWidth="1"/>
    <col min="40" max="40" width="6.42578125" style="5" customWidth="1"/>
    <col min="41" max="41" width="10.42578125" style="5" customWidth="1"/>
    <col min="42" max="42" width="7" style="5" customWidth="1"/>
    <col min="43" max="43" width="8.85546875" style="5" customWidth="1"/>
    <col min="44" max="44" width="7.42578125" style="5" customWidth="1"/>
    <col min="45" max="45" width="9" style="5" customWidth="1"/>
    <col min="46" max="46" width="7" style="5" customWidth="1"/>
    <col min="47" max="47" width="11.7109375" style="5" customWidth="1"/>
    <col min="48" max="48" width="7.140625" style="98" customWidth="1"/>
    <col min="49" max="49" width="11.28515625" style="98" customWidth="1"/>
    <col min="50" max="50" width="6.42578125" style="98" customWidth="1"/>
    <col min="51" max="51" width="6.28515625" style="98" customWidth="1"/>
    <col min="52" max="52" width="6" style="5" customWidth="1"/>
    <col min="53" max="53" width="7.42578125" style="5" customWidth="1"/>
    <col min="54" max="54" width="12.5703125" style="5" customWidth="1"/>
    <col min="55" max="57" width="3" style="5" customWidth="1"/>
    <col min="58" max="58" width="9.7109375" style="5" customWidth="1"/>
    <col min="59" max="59" width="7.5703125" style="5" customWidth="1"/>
    <col min="60" max="60" width="16.140625" style="5" customWidth="1"/>
    <col min="61" max="61" width="5.140625" style="5" customWidth="1"/>
    <col min="62" max="62" width="11" style="5" customWidth="1"/>
    <col min="63" max="63" width="6.7109375" style="5" customWidth="1"/>
    <col min="64" max="64" width="13.85546875" style="5" customWidth="1"/>
    <col min="65" max="66" width="9.5703125" style="5" customWidth="1"/>
    <col min="67" max="67" width="9.42578125" style="98" customWidth="1"/>
    <col min="68" max="68" width="12.28515625" style="98" customWidth="1"/>
    <col min="69" max="69" width="13.7109375" style="98" customWidth="1"/>
    <col min="70" max="70" width="13.7109375" style="5" customWidth="1"/>
    <col min="71" max="71" width="13.28515625" style="5" customWidth="1"/>
    <col min="72" max="72" width="12.140625" style="5" customWidth="1"/>
    <col min="73" max="73" width="15.140625" style="5" customWidth="1"/>
    <col min="74" max="74" width="16.28515625" style="5" customWidth="1"/>
    <col min="75" max="75" width="4.42578125" style="8" customWidth="1"/>
    <col min="76" max="16384" width="9.140625" style="9"/>
  </cols>
  <sheetData>
    <row r="1" spans="1:75" ht="12" customHeight="1" x14ac:dyDescent="0.3">
      <c r="A1" s="2"/>
      <c r="B1" s="10" t="s">
        <v>0</v>
      </c>
      <c r="C1" s="2"/>
      <c r="D1" s="11"/>
      <c r="E1" s="12"/>
      <c r="F1" s="13"/>
      <c r="G1" s="13"/>
      <c r="H1" s="13"/>
      <c r="I1" s="13"/>
      <c r="J1" s="3"/>
      <c r="K1" s="11"/>
      <c r="L1" s="11"/>
      <c r="M1" s="14"/>
      <c r="N1" s="2"/>
      <c r="O1" s="2"/>
      <c r="P1" s="2"/>
      <c r="Q1" s="58"/>
      <c r="R1" s="42"/>
      <c r="S1" s="15"/>
      <c r="T1" s="62"/>
      <c r="U1" s="16"/>
      <c r="V1" s="16"/>
      <c r="W1" s="17"/>
      <c r="X1" s="18" t="s">
        <v>1</v>
      </c>
      <c r="Y1" s="16" t="s">
        <v>2</v>
      </c>
      <c r="Z1" s="16" t="s">
        <v>3</v>
      </c>
      <c r="AA1" s="16" t="s">
        <v>4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59"/>
      <c r="AW1" s="59"/>
      <c r="AX1" s="59"/>
      <c r="AY1" s="59"/>
      <c r="AZ1" s="15"/>
      <c r="BA1" s="15"/>
      <c r="BB1" s="15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58"/>
      <c r="BP1" s="58"/>
      <c r="BQ1" s="196"/>
      <c r="BR1" s="3"/>
      <c r="BS1" s="3"/>
      <c r="BT1" s="3"/>
      <c r="BU1" s="3"/>
      <c r="BV1" s="3"/>
    </row>
    <row r="2" spans="1:75" ht="12.75" customHeight="1" x14ac:dyDescent="0.3">
      <c r="A2" s="2" t="s">
        <v>196</v>
      </c>
      <c r="B2" s="13"/>
      <c r="C2" s="13"/>
      <c r="D2" s="11"/>
      <c r="E2" s="12"/>
      <c r="F2" s="13"/>
      <c r="G2" s="13"/>
      <c r="H2" s="13"/>
      <c r="I2" s="13"/>
      <c r="J2" s="3"/>
      <c r="K2" s="11"/>
      <c r="L2" s="11"/>
      <c r="M2" s="19"/>
      <c r="N2" s="2"/>
      <c r="O2" s="15"/>
      <c r="P2" s="15"/>
      <c r="Q2" s="59"/>
      <c r="R2" s="59"/>
      <c r="S2" s="15"/>
      <c r="T2" s="184" t="s">
        <v>5</v>
      </c>
      <c r="U2" s="16"/>
      <c r="V2" s="16"/>
      <c r="W2" s="16"/>
      <c r="X2" s="20">
        <v>13</v>
      </c>
      <c r="Y2" s="21">
        <v>16</v>
      </c>
      <c r="Z2" s="22">
        <v>5</v>
      </c>
      <c r="AA2" s="21">
        <f>SUM(X2:Z2)</f>
        <v>34</v>
      </c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59"/>
      <c r="AW2" s="59"/>
      <c r="AX2" s="59"/>
      <c r="AY2" s="59"/>
      <c r="AZ2" s="15"/>
      <c r="BA2" s="15"/>
      <c r="BB2" s="15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58"/>
      <c r="BP2" s="58"/>
      <c r="BQ2" s="42"/>
      <c r="BR2" s="3"/>
      <c r="BS2" s="3"/>
      <c r="BT2" s="3"/>
      <c r="BU2" s="3"/>
      <c r="BV2" s="3"/>
    </row>
    <row r="3" spans="1:75" ht="12.75" customHeight="1" x14ac:dyDescent="0.3">
      <c r="A3" s="2"/>
      <c r="B3" s="2"/>
      <c r="C3" s="2"/>
      <c r="D3" s="11"/>
      <c r="E3" s="12"/>
      <c r="F3" s="13"/>
      <c r="G3" s="13"/>
      <c r="H3" s="13"/>
      <c r="I3" s="13"/>
      <c r="J3" s="3"/>
      <c r="K3" s="11"/>
      <c r="L3" s="23" t="s">
        <v>6</v>
      </c>
      <c r="M3" s="11"/>
      <c r="N3" s="2"/>
      <c r="O3" s="15"/>
      <c r="P3" s="15"/>
      <c r="Q3" s="59"/>
      <c r="R3" s="59"/>
      <c r="S3" s="15"/>
      <c r="T3" s="185" t="s">
        <v>7</v>
      </c>
      <c r="U3" s="3"/>
      <c r="V3" s="3"/>
      <c r="W3" s="3"/>
      <c r="X3" s="20">
        <v>13</v>
      </c>
      <c r="Y3" s="20">
        <v>16</v>
      </c>
      <c r="Z3" s="24">
        <v>5</v>
      </c>
      <c r="AA3" s="21">
        <f>SUM(X3:Z3)</f>
        <v>34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59"/>
      <c r="AW3" s="59"/>
      <c r="AX3" s="59"/>
      <c r="AY3" s="59"/>
      <c r="AZ3" s="15"/>
      <c r="BA3" s="15"/>
      <c r="BB3" s="15"/>
      <c r="BC3" s="3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58"/>
      <c r="BP3" s="58"/>
      <c r="BQ3" s="42"/>
      <c r="BR3" s="3"/>
      <c r="BS3" s="3"/>
      <c r="BT3" s="3"/>
      <c r="BU3" s="3"/>
      <c r="BV3" s="3"/>
    </row>
    <row r="4" spans="1:75" ht="16.5" customHeight="1" x14ac:dyDescent="0.3">
      <c r="A4" s="10" t="s">
        <v>8</v>
      </c>
      <c r="B4" s="4"/>
      <c r="C4" s="2"/>
      <c r="D4" s="25" t="s">
        <v>9</v>
      </c>
      <c r="E4" s="12"/>
      <c r="F4" s="13"/>
      <c r="G4" s="13"/>
      <c r="H4" s="13"/>
      <c r="I4" s="13"/>
      <c r="J4" s="3"/>
      <c r="K4" s="11"/>
      <c r="L4" s="26">
        <v>17697</v>
      </c>
      <c r="M4" s="11"/>
      <c r="N4" s="2"/>
      <c r="O4" s="15"/>
      <c r="P4" s="15"/>
      <c r="Q4" s="59"/>
      <c r="R4" s="59"/>
      <c r="S4" s="15"/>
      <c r="T4" s="186" t="s">
        <v>10</v>
      </c>
      <c r="U4" s="27"/>
      <c r="V4" s="18"/>
      <c r="W4" s="18"/>
      <c r="X4" s="20">
        <v>228</v>
      </c>
      <c r="Y4" s="20">
        <v>274</v>
      </c>
      <c r="Z4" s="24">
        <v>58</v>
      </c>
      <c r="AA4" s="21">
        <f>SUM(X4:Z4)</f>
        <v>560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59"/>
      <c r="AW4" s="59"/>
      <c r="AX4" s="59"/>
      <c r="AY4" s="59"/>
      <c r="AZ4" s="15"/>
      <c r="BA4" s="15"/>
      <c r="BB4" s="15"/>
      <c r="BC4" s="3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58"/>
      <c r="BP4" s="58"/>
      <c r="BQ4" s="42"/>
      <c r="BR4" s="3"/>
      <c r="BS4" s="3"/>
      <c r="BT4" s="3"/>
      <c r="BU4" s="3"/>
      <c r="BV4" s="3"/>
    </row>
    <row r="5" spans="1:75" ht="18" customHeight="1" x14ac:dyDescent="0.3">
      <c r="A5" s="10" t="s">
        <v>11</v>
      </c>
      <c r="B5" s="4"/>
      <c r="C5" s="28"/>
      <c r="D5" s="29" t="s">
        <v>12</v>
      </c>
      <c r="E5" s="12"/>
      <c r="F5" s="13"/>
      <c r="G5" s="13"/>
      <c r="H5" s="13"/>
      <c r="I5" s="13"/>
      <c r="J5" s="3"/>
      <c r="K5" s="11"/>
      <c r="L5" s="19"/>
      <c r="M5" s="13"/>
      <c r="N5" s="16"/>
      <c r="O5" s="15"/>
      <c r="P5" s="15"/>
      <c r="Q5" s="59"/>
      <c r="R5" s="59"/>
      <c r="S5" s="15"/>
      <c r="T5" s="186" t="s">
        <v>14</v>
      </c>
      <c r="U5" s="18"/>
      <c r="V5" s="18"/>
      <c r="W5" s="18"/>
      <c r="X5" s="30"/>
      <c r="Y5" s="31"/>
      <c r="Z5" s="32"/>
      <c r="AA5" s="20">
        <f>SUM(X5:Z5)</f>
        <v>0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59"/>
      <c r="AW5" s="59"/>
      <c r="AX5" s="59"/>
      <c r="AY5" s="59"/>
      <c r="AZ5" s="15"/>
      <c r="BA5" s="15"/>
      <c r="BB5" s="15"/>
      <c r="BC5" s="3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58"/>
      <c r="BP5" s="58"/>
      <c r="BQ5" s="42"/>
      <c r="BR5" s="3"/>
      <c r="BS5" s="3"/>
      <c r="BT5" s="3"/>
      <c r="BU5" s="3"/>
      <c r="BV5" s="3"/>
    </row>
    <row r="6" spans="1:75" ht="18" customHeight="1" x14ac:dyDescent="0.3">
      <c r="A6" s="29" t="s">
        <v>137</v>
      </c>
      <c r="B6" s="4"/>
      <c r="C6" s="3"/>
      <c r="D6" s="29" t="s">
        <v>15</v>
      </c>
      <c r="E6" s="12"/>
      <c r="F6" s="13"/>
      <c r="G6" s="13"/>
      <c r="H6" s="13"/>
      <c r="I6" s="13"/>
      <c r="J6" s="3"/>
      <c r="K6" s="11"/>
      <c r="L6" s="19"/>
      <c r="M6" s="7"/>
      <c r="N6" s="20"/>
      <c r="O6" s="39" t="s">
        <v>16</v>
      </c>
      <c r="P6" s="38">
        <v>1</v>
      </c>
      <c r="Q6" s="208">
        <v>2</v>
      </c>
      <c r="R6" s="205">
        <v>3</v>
      </c>
      <c r="S6" s="20">
        <v>4</v>
      </c>
      <c r="T6" s="56">
        <v>5</v>
      </c>
      <c r="U6" s="21">
        <v>6</v>
      </c>
      <c r="V6" s="21">
        <v>7</v>
      </c>
      <c r="W6" s="33">
        <v>8</v>
      </c>
      <c r="X6" s="20">
        <v>9</v>
      </c>
      <c r="Y6" s="20">
        <v>10</v>
      </c>
      <c r="Z6" s="24">
        <v>11</v>
      </c>
      <c r="AA6" s="20" t="s">
        <v>17</v>
      </c>
      <c r="AB6" s="3"/>
      <c r="AC6" s="3"/>
      <c r="AD6" s="3"/>
      <c r="AE6" s="34"/>
      <c r="AF6" s="34"/>
      <c r="AG6" s="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53"/>
      <c r="AW6" s="53"/>
      <c r="AX6" s="53"/>
      <c r="AY6" s="53"/>
      <c r="AZ6" s="35"/>
      <c r="BA6" s="35"/>
      <c r="BB6" s="35"/>
      <c r="BC6" s="3"/>
      <c r="BD6" s="3"/>
      <c r="BE6" s="3"/>
      <c r="BF6" s="2"/>
      <c r="BG6" s="2"/>
      <c r="BH6" s="2"/>
      <c r="BI6" s="2"/>
      <c r="BJ6" s="2"/>
      <c r="BK6" s="2"/>
      <c r="BL6" s="2"/>
      <c r="BM6" s="2"/>
      <c r="BN6" s="2"/>
      <c r="BO6" s="58"/>
      <c r="BP6" s="58"/>
      <c r="BQ6" s="42"/>
      <c r="BR6" s="3"/>
      <c r="BS6" s="3"/>
      <c r="BT6" s="3"/>
      <c r="BU6" s="3"/>
      <c r="BV6" s="3"/>
    </row>
    <row r="7" spans="1:75" ht="16.5" customHeight="1" x14ac:dyDescent="0.3">
      <c r="A7" s="36" t="s">
        <v>352</v>
      </c>
      <c r="B7" s="4"/>
      <c r="C7" s="2"/>
      <c r="D7" s="36" t="s">
        <v>352</v>
      </c>
      <c r="E7" s="12"/>
      <c r="F7" s="13"/>
      <c r="G7" s="13"/>
      <c r="H7" s="13"/>
      <c r="I7" s="13"/>
      <c r="J7" s="3"/>
      <c r="K7" s="11"/>
      <c r="L7" s="19"/>
      <c r="M7" s="7"/>
      <c r="N7" s="20"/>
      <c r="O7" s="39">
        <v>3</v>
      </c>
      <c r="P7" s="38">
        <v>1</v>
      </c>
      <c r="Q7" s="208">
        <v>1</v>
      </c>
      <c r="R7" s="205">
        <v>2</v>
      </c>
      <c r="S7" s="20">
        <v>1</v>
      </c>
      <c r="T7" s="47">
        <v>2</v>
      </c>
      <c r="U7" s="20">
        <v>1</v>
      </c>
      <c r="V7" s="20">
        <v>1</v>
      </c>
      <c r="W7" s="27">
        <v>1</v>
      </c>
      <c r="X7" s="20">
        <v>1</v>
      </c>
      <c r="Y7" s="20">
        <v>2</v>
      </c>
      <c r="Z7" s="24">
        <v>2</v>
      </c>
      <c r="AA7" s="20">
        <f>SUM(P7:Z7)</f>
        <v>15</v>
      </c>
      <c r="AB7" s="3" t="s">
        <v>13</v>
      </c>
      <c r="AC7" s="3"/>
      <c r="AD7" s="3"/>
      <c r="AE7" s="34"/>
      <c r="AF7" s="34"/>
      <c r="AG7" s="3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53"/>
      <c r="AW7" s="53"/>
      <c r="AX7" s="53"/>
      <c r="AY7" s="53"/>
      <c r="AZ7" s="35"/>
      <c r="BA7" s="35"/>
      <c r="BB7" s="35"/>
      <c r="BC7" s="3"/>
      <c r="BD7" s="3"/>
      <c r="BE7" s="3"/>
      <c r="BF7" s="2"/>
      <c r="BG7" s="2"/>
      <c r="BH7" s="2"/>
      <c r="BI7" s="2"/>
      <c r="BJ7" s="2"/>
      <c r="BK7" s="2"/>
      <c r="BL7" s="2"/>
      <c r="BM7" s="2"/>
      <c r="BN7" s="2"/>
      <c r="BO7" s="58"/>
      <c r="BP7" s="58"/>
      <c r="BQ7" s="42"/>
      <c r="BR7" s="3"/>
      <c r="BS7" s="3"/>
      <c r="BT7" s="3"/>
      <c r="BU7" s="3"/>
      <c r="BV7" s="3"/>
    </row>
    <row r="8" spans="1:75" ht="12.75" customHeight="1" x14ac:dyDescent="0.3">
      <c r="A8" s="2"/>
      <c r="B8" s="2"/>
      <c r="C8" s="2"/>
      <c r="D8" s="11"/>
      <c r="E8" s="12"/>
      <c r="F8" s="13"/>
      <c r="G8" s="13"/>
      <c r="H8" s="13"/>
      <c r="I8" s="13"/>
      <c r="J8" s="3"/>
      <c r="K8" s="11"/>
      <c r="L8" s="19"/>
      <c r="M8" s="7"/>
      <c r="N8" s="20"/>
      <c r="O8" s="39">
        <v>3</v>
      </c>
      <c r="P8" s="38">
        <v>1</v>
      </c>
      <c r="Q8" s="208">
        <v>1</v>
      </c>
      <c r="R8" s="205">
        <v>2</v>
      </c>
      <c r="S8" s="20">
        <v>1</v>
      </c>
      <c r="T8" s="47">
        <v>2</v>
      </c>
      <c r="U8" s="20">
        <v>1</v>
      </c>
      <c r="V8" s="20">
        <v>1</v>
      </c>
      <c r="W8" s="27">
        <v>1</v>
      </c>
      <c r="X8" s="20">
        <v>1</v>
      </c>
      <c r="Y8" s="20">
        <v>2</v>
      </c>
      <c r="Z8" s="24">
        <v>2</v>
      </c>
      <c r="AA8" s="20">
        <f>SUM(P8:Z8)</f>
        <v>15</v>
      </c>
      <c r="AB8" s="3" t="s">
        <v>278</v>
      </c>
      <c r="AC8" s="3"/>
      <c r="AD8" s="3"/>
      <c r="AE8" s="34"/>
      <c r="AF8" s="34"/>
      <c r="AG8" s="3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53"/>
      <c r="AW8" s="53"/>
      <c r="AX8" s="53"/>
      <c r="AY8" s="53"/>
      <c r="AZ8" s="35"/>
      <c r="BA8" s="35"/>
      <c r="BB8" s="35"/>
      <c r="BC8" s="3"/>
      <c r="BD8" s="3"/>
      <c r="BE8" s="3"/>
      <c r="BF8" s="2"/>
      <c r="BG8" s="2"/>
      <c r="BH8" s="2"/>
      <c r="BI8" s="2"/>
      <c r="BJ8" s="2"/>
      <c r="BK8" s="2"/>
      <c r="BL8" s="2"/>
      <c r="BM8" s="2"/>
      <c r="BN8" s="2"/>
      <c r="BO8" s="58"/>
      <c r="BP8" s="58"/>
      <c r="BQ8" s="42"/>
      <c r="BR8" s="3"/>
      <c r="BS8" s="3"/>
      <c r="BT8" s="3"/>
      <c r="BU8" s="3"/>
      <c r="BV8" s="3"/>
    </row>
    <row r="9" spans="1:75" ht="12.75" customHeight="1" x14ac:dyDescent="0.3">
      <c r="A9" s="2"/>
      <c r="B9" s="2"/>
      <c r="C9" s="2"/>
      <c r="D9" s="11"/>
      <c r="E9" s="12"/>
      <c r="F9" s="13"/>
      <c r="G9" s="13"/>
      <c r="H9" s="13"/>
      <c r="I9" s="13"/>
      <c r="J9" s="3"/>
      <c r="K9" s="11"/>
      <c r="L9" s="19"/>
      <c r="M9" s="7"/>
      <c r="N9" s="20"/>
      <c r="O9" s="39">
        <v>55</v>
      </c>
      <c r="P9" s="38">
        <v>21</v>
      </c>
      <c r="Q9" s="208">
        <v>23</v>
      </c>
      <c r="R9" s="205">
        <v>33</v>
      </c>
      <c r="S9" s="20">
        <v>20</v>
      </c>
      <c r="T9" s="47">
        <v>22</v>
      </c>
      <c r="U9" s="20">
        <v>38</v>
      </c>
      <c r="V9" s="20">
        <v>22</v>
      </c>
      <c r="W9" s="27">
        <v>22</v>
      </c>
      <c r="X9" s="20">
        <v>14</v>
      </c>
      <c r="Y9" s="20">
        <v>28</v>
      </c>
      <c r="Z9" s="24">
        <v>19</v>
      </c>
      <c r="AA9" s="20">
        <f>SUM(P9:Z9)</f>
        <v>262</v>
      </c>
      <c r="AB9" s="3"/>
      <c r="AC9" s="3"/>
      <c r="AD9" s="3"/>
      <c r="AE9" s="34"/>
      <c r="AF9" s="34"/>
      <c r="AG9" s="3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53"/>
      <c r="AW9" s="53"/>
      <c r="AX9" s="53"/>
      <c r="AY9" s="53"/>
      <c r="AZ9" s="35"/>
      <c r="BA9" s="35"/>
      <c r="BB9" s="35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42"/>
      <c r="BP9" s="42"/>
      <c r="BQ9" s="42"/>
      <c r="BR9" s="3"/>
      <c r="BS9" s="3"/>
      <c r="BT9" s="3"/>
      <c r="BU9" s="3"/>
      <c r="BV9" s="3"/>
    </row>
    <row r="10" spans="1:75" ht="16.5" customHeight="1" x14ac:dyDescent="0.3">
      <c r="A10" s="2"/>
      <c r="B10" s="2"/>
      <c r="C10" s="28" t="s">
        <v>18</v>
      </c>
      <c r="D10" s="11"/>
      <c r="E10" s="12"/>
      <c r="F10" s="13"/>
      <c r="G10" s="13"/>
      <c r="H10" s="13"/>
      <c r="I10" s="13"/>
      <c r="J10" s="3"/>
      <c r="K10" s="19"/>
      <c r="L10" s="19"/>
      <c r="M10" s="6"/>
      <c r="N10" s="20"/>
      <c r="O10" s="2"/>
      <c r="P10" s="2"/>
      <c r="Q10" s="58"/>
      <c r="R10" s="58"/>
      <c r="S10" s="2"/>
      <c r="T10" s="58"/>
      <c r="U10" s="2"/>
      <c r="V10" s="2"/>
      <c r="W10" s="2"/>
      <c r="X10" s="20"/>
      <c r="Y10" s="20"/>
      <c r="Z10" s="18"/>
      <c r="AA10" s="24"/>
      <c r="AB10" s="3"/>
      <c r="AC10" s="1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5"/>
      <c r="AQ10" s="35"/>
      <c r="AR10" s="35"/>
      <c r="AS10" s="35"/>
      <c r="AT10" s="35"/>
      <c r="AU10" s="35"/>
      <c r="AV10" s="53"/>
      <c r="AW10" s="53"/>
      <c r="AX10" s="53"/>
      <c r="AY10" s="53"/>
      <c r="AZ10" s="35"/>
      <c r="BA10" s="35"/>
      <c r="BB10" s="35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42"/>
      <c r="BP10" s="42"/>
      <c r="BQ10" s="42"/>
      <c r="BR10" s="3"/>
      <c r="BS10" s="3"/>
      <c r="BT10" s="3"/>
      <c r="BU10" s="3"/>
      <c r="BV10" s="3"/>
    </row>
    <row r="11" spans="1:75" s="55" customFormat="1" ht="17.25" customHeight="1" x14ac:dyDescent="0.3">
      <c r="A11" s="40" t="s">
        <v>355</v>
      </c>
      <c r="B11" s="41"/>
      <c r="C11" s="42"/>
      <c r="D11" s="43"/>
      <c r="E11" s="44"/>
      <c r="F11" s="45"/>
      <c r="G11" s="45"/>
      <c r="H11" s="45"/>
      <c r="I11" s="45"/>
      <c r="J11" s="42"/>
      <c r="K11" s="43"/>
      <c r="L11" s="43"/>
      <c r="M11" s="46"/>
      <c r="N11" s="47"/>
      <c r="O11" s="209" t="s">
        <v>20</v>
      </c>
      <c r="P11" s="208">
        <v>1</v>
      </c>
      <c r="Q11" s="208">
        <v>2</v>
      </c>
      <c r="R11" s="205">
        <v>3</v>
      </c>
      <c r="S11" s="47">
        <v>4</v>
      </c>
      <c r="T11" s="47">
        <v>5</v>
      </c>
      <c r="U11" s="47">
        <v>6</v>
      </c>
      <c r="V11" s="47">
        <v>7</v>
      </c>
      <c r="W11" s="50">
        <v>8</v>
      </c>
      <c r="X11" s="47">
        <v>9</v>
      </c>
      <c r="Y11" s="47">
        <v>10</v>
      </c>
      <c r="Z11" s="51">
        <v>11</v>
      </c>
      <c r="AA11" s="47" t="s">
        <v>17</v>
      </c>
      <c r="AB11" s="42" t="s">
        <v>19</v>
      </c>
      <c r="AC11" s="43"/>
      <c r="AD11" s="42"/>
      <c r="AE11" s="211"/>
      <c r="AF11" s="211"/>
      <c r="AG11" s="211"/>
      <c r="AH11" s="211"/>
      <c r="AI11" s="211"/>
      <c r="AJ11" s="42"/>
      <c r="AK11" s="42"/>
      <c r="AL11" s="42"/>
      <c r="AM11" s="42"/>
      <c r="AN11" s="42"/>
      <c r="AO11" s="42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54"/>
    </row>
    <row r="12" spans="1:75" s="55" customFormat="1" ht="12.75" customHeight="1" x14ac:dyDescent="0.3">
      <c r="A12" s="40"/>
      <c r="B12" s="41"/>
      <c r="C12" s="42"/>
      <c r="D12" s="43"/>
      <c r="E12" s="44"/>
      <c r="F12" s="45"/>
      <c r="G12" s="45"/>
      <c r="H12" s="45"/>
      <c r="I12" s="45"/>
      <c r="J12" s="42"/>
      <c r="K12" s="43"/>
      <c r="L12" s="43"/>
      <c r="M12" s="46"/>
      <c r="N12" s="47"/>
      <c r="O12" s="209">
        <v>0</v>
      </c>
      <c r="P12" s="208">
        <v>1</v>
      </c>
      <c r="Q12" s="208">
        <v>1</v>
      </c>
      <c r="R12" s="205">
        <v>1</v>
      </c>
      <c r="S12" s="47">
        <v>1</v>
      </c>
      <c r="T12" s="47">
        <v>1</v>
      </c>
      <c r="U12" s="47">
        <v>1</v>
      </c>
      <c r="V12" s="56">
        <v>1</v>
      </c>
      <c r="W12" s="57">
        <v>1</v>
      </c>
      <c r="X12" s="47">
        <v>1</v>
      </c>
      <c r="Y12" s="47">
        <v>0</v>
      </c>
      <c r="Z12" s="51">
        <v>0</v>
      </c>
      <c r="AA12" s="47">
        <f t="shared" ref="AA12:AA14" si="0">SUM(P12:Z12)</f>
        <v>9</v>
      </c>
      <c r="AB12" s="42" t="s">
        <v>277</v>
      </c>
      <c r="AC12" s="43"/>
      <c r="AD12" s="42"/>
      <c r="AE12" s="211"/>
      <c r="AF12" s="211"/>
      <c r="AG12" s="211"/>
      <c r="AH12" s="211"/>
      <c r="AI12" s="211"/>
      <c r="AJ12" s="42"/>
      <c r="AK12" s="42"/>
      <c r="AL12" s="42"/>
      <c r="AM12" s="42"/>
      <c r="AN12" s="42"/>
      <c r="AO12" s="42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54"/>
    </row>
    <row r="13" spans="1:75" s="55" customFormat="1" ht="12.75" customHeight="1" x14ac:dyDescent="0.3">
      <c r="A13" s="40"/>
      <c r="B13" s="41"/>
      <c r="C13" s="42"/>
      <c r="D13" s="43"/>
      <c r="E13" s="44"/>
      <c r="F13" s="45"/>
      <c r="G13" s="45"/>
      <c r="H13" s="45"/>
      <c r="I13" s="45"/>
      <c r="J13" s="42"/>
      <c r="K13" s="43"/>
      <c r="L13" s="43"/>
      <c r="M13" s="46"/>
      <c r="N13" s="47"/>
      <c r="O13" s="209">
        <v>0</v>
      </c>
      <c r="P13" s="208">
        <v>1</v>
      </c>
      <c r="Q13" s="208">
        <v>1</v>
      </c>
      <c r="R13" s="205">
        <v>1</v>
      </c>
      <c r="S13" s="47">
        <v>1</v>
      </c>
      <c r="T13" s="47">
        <v>1</v>
      </c>
      <c r="U13" s="47">
        <v>1</v>
      </c>
      <c r="V13" s="56">
        <v>1</v>
      </c>
      <c r="W13" s="57">
        <v>1</v>
      </c>
      <c r="X13" s="47">
        <v>1</v>
      </c>
      <c r="Y13" s="47">
        <v>0</v>
      </c>
      <c r="Z13" s="51">
        <v>0</v>
      </c>
      <c r="AA13" s="47">
        <f t="shared" si="0"/>
        <v>9</v>
      </c>
      <c r="AB13" s="42"/>
      <c r="AC13" s="43"/>
      <c r="AD13" s="42"/>
      <c r="AE13" s="211"/>
      <c r="AF13" s="211"/>
      <c r="AG13" s="211"/>
      <c r="AH13" s="211"/>
      <c r="AI13" s="211"/>
      <c r="AJ13" s="42"/>
      <c r="AK13" s="42"/>
      <c r="AL13" s="42"/>
      <c r="AM13" s="42"/>
      <c r="AN13" s="42"/>
      <c r="AO13" s="4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54"/>
    </row>
    <row r="14" spans="1:75" s="55" customFormat="1" ht="12.75" customHeight="1" x14ac:dyDescent="0.3">
      <c r="A14" s="40"/>
      <c r="B14" s="41"/>
      <c r="C14" s="42"/>
      <c r="D14" s="43"/>
      <c r="E14" s="44"/>
      <c r="F14" s="45"/>
      <c r="G14" s="45"/>
      <c r="H14" s="45"/>
      <c r="I14" s="45"/>
      <c r="J14" s="42"/>
      <c r="K14" s="43"/>
      <c r="L14" s="43"/>
      <c r="M14" s="46"/>
      <c r="N14" s="47"/>
      <c r="O14" s="209">
        <v>0</v>
      </c>
      <c r="P14" s="208">
        <v>16</v>
      </c>
      <c r="Q14" s="208">
        <v>10</v>
      </c>
      <c r="R14" s="205">
        <v>15</v>
      </c>
      <c r="S14" s="47">
        <v>7</v>
      </c>
      <c r="T14" s="47">
        <v>11</v>
      </c>
      <c r="U14" s="47">
        <v>7</v>
      </c>
      <c r="V14" s="56">
        <v>13</v>
      </c>
      <c r="W14" s="57">
        <v>15</v>
      </c>
      <c r="X14" s="47">
        <v>12</v>
      </c>
      <c r="Y14" s="47">
        <v>11</v>
      </c>
      <c r="Z14" s="51">
        <v>0</v>
      </c>
      <c r="AA14" s="47">
        <f t="shared" si="0"/>
        <v>117</v>
      </c>
      <c r="AB14" s="42"/>
      <c r="AC14" s="43"/>
      <c r="AD14" s="42"/>
      <c r="AE14" s="211"/>
      <c r="AF14" s="211"/>
      <c r="AG14" s="211"/>
      <c r="AH14" s="211"/>
      <c r="AI14" s="211"/>
      <c r="AJ14" s="42"/>
      <c r="AK14" s="42"/>
      <c r="AL14" s="42"/>
      <c r="AM14" s="42"/>
      <c r="AN14" s="42"/>
      <c r="AO14" s="42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54"/>
    </row>
    <row r="15" spans="1:75" s="55" customFormat="1" ht="13.5" customHeight="1" x14ac:dyDescent="0.3">
      <c r="A15" s="40" t="s">
        <v>21</v>
      </c>
      <c r="B15" s="41"/>
      <c r="C15" s="42"/>
      <c r="D15" s="43"/>
      <c r="E15" s="44"/>
      <c r="F15" s="45"/>
      <c r="G15" s="45"/>
      <c r="H15" s="45"/>
      <c r="I15" s="45"/>
      <c r="J15" s="42"/>
      <c r="K15" s="43"/>
      <c r="L15" s="43"/>
      <c r="M15" s="46"/>
      <c r="N15" s="47"/>
      <c r="O15" s="209">
        <v>0</v>
      </c>
      <c r="P15" s="208">
        <v>1</v>
      </c>
      <c r="Q15" s="208">
        <v>1</v>
      </c>
      <c r="R15" s="205">
        <v>1</v>
      </c>
      <c r="S15" s="47">
        <v>1</v>
      </c>
      <c r="T15" s="47">
        <v>1</v>
      </c>
      <c r="U15" s="47">
        <v>1</v>
      </c>
      <c r="V15" s="56">
        <v>1</v>
      </c>
      <c r="W15" s="57">
        <v>1</v>
      </c>
      <c r="X15" s="47">
        <v>1</v>
      </c>
      <c r="Y15" s="47">
        <v>0</v>
      </c>
      <c r="Z15" s="51">
        <v>0</v>
      </c>
      <c r="AA15" s="47">
        <f>SUM(P15:Z15)</f>
        <v>9</v>
      </c>
      <c r="AB15" s="42" t="s">
        <v>278</v>
      </c>
      <c r="AC15" s="43"/>
      <c r="AD15" s="42"/>
      <c r="AE15" s="211"/>
      <c r="AF15" s="211"/>
      <c r="AG15" s="211"/>
      <c r="AH15" s="211"/>
      <c r="AI15" s="211"/>
      <c r="AJ15" s="42"/>
      <c r="AK15" s="42"/>
      <c r="AL15" s="42"/>
      <c r="AM15" s="42"/>
      <c r="AN15" s="42"/>
      <c r="AO15" s="42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54"/>
    </row>
    <row r="16" spans="1:75" s="55" customFormat="1" ht="21.75" customHeight="1" x14ac:dyDescent="0.3">
      <c r="A16" s="58"/>
      <c r="B16" s="40"/>
      <c r="C16" s="42"/>
      <c r="D16" s="43"/>
      <c r="E16" s="44"/>
      <c r="F16" s="45"/>
      <c r="G16" s="45"/>
      <c r="H16" s="45"/>
      <c r="I16" s="45"/>
      <c r="J16" s="42"/>
      <c r="K16" s="43"/>
      <c r="L16" s="43"/>
      <c r="M16" s="46"/>
      <c r="N16" s="47"/>
      <c r="O16" s="209">
        <v>0</v>
      </c>
      <c r="P16" s="208">
        <v>1</v>
      </c>
      <c r="Q16" s="208">
        <v>1</v>
      </c>
      <c r="R16" s="205">
        <v>1</v>
      </c>
      <c r="S16" s="47">
        <v>1</v>
      </c>
      <c r="T16" s="47">
        <v>1</v>
      </c>
      <c r="U16" s="47">
        <v>1</v>
      </c>
      <c r="V16" s="47">
        <v>1</v>
      </c>
      <c r="W16" s="50">
        <v>1</v>
      </c>
      <c r="X16" s="47">
        <v>1</v>
      </c>
      <c r="Y16" s="47">
        <v>0</v>
      </c>
      <c r="Z16" s="51">
        <v>0</v>
      </c>
      <c r="AA16" s="47">
        <f>SUM(P16:Z16)</f>
        <v>9</v>
      </c>
      <c r="AB16" s="42"/>
      <c r="AC16" s="43"/>
      <c r="AD16" s="42"/>
      <c r="AE16" s="211"/>
      <c r="AF16" s="211"/>
      <c r="AG16" s="211"/>
      <c r="AH16" s="211"/>
      <c r="AI16" s="211"/>
      <c r="AJ16" s="42"/>
      <c r="AK16" s="42"/>
      <c r="AL16" s="42"/>
      <c r="AM16" s="42"/>
      <c r="AN16" s="42"/>
      <c r="AO16" s="42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54"/>
    </row>
    <row r="17" spans="1:82" s="55" customFormat="1" ht="12.75" customHeight="1" thickBot="1" x14ac:dyDescent="0.35">
      <c r="A17" s="58"/>
      <c r="B17" s="40"/>
      <c r="C17" s="42"/>
      <c r="D17" s="43"/>
      <c r="E17" s="44"/>
      <c r="F17" s="45"/>
      <c r="G17" s="45"/>
      <c r="H17" s="45"/>
      <c r="I17" s="45"/>
      <c r="J17" s="42"/>
      <c r="K17" s="43"/>
      <c r="L17" s="43"/>
      <c r="M17" s="46"/>
      <c r="N17" s="47"/>
      <c r="O17" s="209">
        <v>0</v>
      </c>
      <c r="P17" s="208">
        <v>23</v>
      </c>
      <c r="Q17" s="208">
        <v>23</v>
      </c>
      <c r="R17" s="205">
        <v>19</v>
      </c>
      <c r="S17" s="47">
        <v>18</v>
      </c>
      <c r="T17" s="47">
        <v>19</v>
      </c>
      <c r="U17" s="47">
        <v>25</v>
      </c>
      <c r="V17" s="47">
        <v>24</v>
      </c>
      <c r="W17" s="50">
        <v>14</v>
      </c>
      <c r="X17" s="47">
        <v>16</v>
      </c>
      <c r="Y17" s="60">
        <v>0</v>
      </c>
      <c r="Z17" s="61">
        <v>0</v>
      </c>
      <c r="AA17" s="60">
        <f>SUM(P17:Z17)</f>
        <v>181</v>
      </c>
      <c r="AB17" s="42"/>
      <c r="AC17" s="43"/>
      <c r="AD17" s="42"/>
      <c r="AE17" s="211"/>
      <c r="AF17" s="211"/>
      <c r="AG17" s="211"/>
      <c r="AH17" s="211"/>
      <c r="AI17" s="211"/>
      <c r="AJ17" s="42"/>
      <c r="AK17" s="42"/>
      <c r="AL17" s="42"/>
      <c r="AM17" s="42"/>
      <c r="AN17" s="42"/>
      <c r="AO17" s="42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62"/>
      <c r="BR17" s="42"/>
      <c r="BS17" s="42"/>
      <c r="BT17" s="42"/>
      <c r="BU17" s="42"/>
      <c r="BV17" s="42"/>
      <c r="BW17" s="54"/>
    </row>
    <row r="18" spans="1:82" s="55" customFormat="1" ht="12.75" customHeight="1" x14ac:dyDescent="0.25">
      <c r="A18" s="267" t="s">
        <v>22</v>
      </c>
      <c r="B18" s="246" t="s">
        <v>23</v>
      </c>
      <c r="C18" s="222" t="s">
        <v>24</v>
      </c>
      <c r="D18" s="246" t="s">
        <v>25</v>
      </c>
      <c r="E18" s="270" t="s">
        <v>26</v>
      </c>
      <c r="F18" s="273" t="s">
        <v>138</v>
      </c>
      <c r="G18" s="274"/>
      <c r="H18" s="274"/>
      <c r="I18" s="274"/>
      <c r="J18" s="275"/>
      <c r="K18" s="219" t="s">
        <v>28</v>
      </c>
      <c r="L18" s="222" t="s">
        <v>29</v>
      </c>
      <c r="M18" s="222" t="s">
        <v>242</v>
      </c>
      <c r="N18" s="222" t="s">
        <v>30</v>
      </c>
      <c r="O18" s="222" t="s">
        <v>31</v>
      </c>
      <c r="P18" s="225" t="s">
        <v>32</v>
      </c>
      <c r="Q18" s="226"/>
      <c r="R18" s="226"/>
      <c r="S18" s="226"/>
      <c r="T18" s="226"/>
      <c r="U18" s="226"/>
      <c r="V18" s="226"/>
      <c r="W18" s="226"/>
      <c r="X18" s="227"/>
      <c r="Y18" s="256" t="s">
        <v>33</v>
      </c>
      <c r="Z18" s="256"/>
      <c r="AA18" s="256"/>
      <c r="AB18" s="256"/>
      <c r="AC18" s="256"/>
      <c r="AD18" s="256"/>
      <c r="AE18" s="256"/>
      <c r="AF18" s="257">
        <v>0.5</v>
      </c>
      <c r="AG18" s="259">
        <v>0.1</v>
      </c>
      <c r="AH18" s="260" t="s">
        <v>34</v>
      </c>
      <c r="AI18" s="260" t="s">
        <v>35</v>
      </c>
      <c r="AJ18" s="214" t="s">
        <v>36</v>
      </c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61" t="s">
        <v>37</v>
      </c>
      <c r="AW18" s="261"/>
      <c r="AX18" s="262" t="s">
        <v>38</v>
      </c>
      <c r="AY18" s="262"/>
      <c r="AZ18" s="262"/>
      <c r="BA18" s="262"/>
      <c r="BB18" s="249"/>
      <c r="BC18" s="237" t="s">
        <v>39</v>
      </c>
      <c r="BD18" s="238"/>
      <c r="BE18" s="238"/>
      <c r="BF18" s="239"/>
      <c r="BG18" s="222" t="s">
        <v>324</v>
      </c>
      <c r="BH18" s="222" t="s">
        <v>283</v>
      </c>
      <c r="BI18" s="222" t="s">
        <v>225</v>
      </c>
      <c r="BJ18" s="222" t="s">
        <v>284</v>
      </c>
      <c r="BK18" s="201"/>
      <c r="BL18" s="222" t="s">
        <v>226</v>
      </c>
      <c r="BM18" s="201"/>
      <c r="BN18" s="222" t="s">
        <v>483</v>
      </c>
      <c r="BO18" s="222" t="s">
        <v>276</v>
      </c>
      <c r="BP18" s="222" t="s">
        <v>229</v>
      </c>
      <c r="BQ18" s="222" t="s">
        <v>40</v>
      </c>
      <c r="BR18" s="222" t="s">
        <v>243</v>
      </c>
      <c r="BS18" s="201"/>
      <c r="BT18" s="222" t="s">
        <v>244</v>
      </c>
      <c r="BU18" s="246" t="s">
        <v>325</v>
      </c>
      <c r="BV18" s="234" t="s">
        <v>334</v>
      </c>
      <c r="BW18" s="54"/>
    </row>
    <row r="19" spans="1:82" s="55" customFormat="1" ht="12.75" customHeight="1" x14ac:dyDescent="0.25">
      <c r="A19" s="268"/>
      <c r="B19" s="247"/>
      <c r="C19" s="223"/>
      <c r="D19" s="247"/>
      <c r="E19" s="271"/>
      <c r="F19" s="276"/>
      <c r="G19" s="265"/>
      <c r="H19" s="265"/>
      <c r="I19" s="265"/>
      <c r="J19" s="277"/>
      <c r="K19" s="220"/>
      <c r="L19" s="223"/>
      <c r="M19" s="223"/>
      <c r="N19" s="223"/>
      <c r="O19" s="223"/>
      <c r="P19" s="228"/>
      <c r="Q19" s="229"/>
      <c r="R19" s="229"/>
      <c r="S19" s="229"/>
      <c r="T19" s="229"/>
      <c r="U19" s="229"/>
      <c r="V19" s="229"/>
      <c r="W19" s="229"/>
      <c r="X19" s="230"/>
      <c r="Y19" s="256"/>
      <c r="Z19" s="256"/>
      <c r="AA19" s="256"/>
      <c r="AB19" s="256"/>
      <c r="AC19" s="256"/>
      <c r="AD19" s="256"/>
      <c r="AE19" s="256"/>
      <c r="AF19" s="247"/>
      <c r="AG19" s="259"/>
      <c r="AH19" s="260"/>
      <c r="AI19" s="260"/>
      <c r="AJ19" s="235" t="s">
        <v>43</v>
      </c>
      <c r="AK19" s="235"/>
      <c r="AL19" s="235"/>
      <c r="AM19" s="235"/>
      <c r="AN19" s="235"/>
      <c r="AO19" s="235"/>
      <c r="AP19" s="235" t="s">
        <v>143</v>
      </c>
      <c r="AQ19" s="235"/>
      <c r="AR19" s="235"/>
      <c r="AS19" s="235"/>
      <c r="AT19" s="235"/>
      <c r="AU19" s="235"/>
      <c r="AV19" s="261"/>
      <c r="AW19" s="261"/>
      <c r="AX19" s="263"/>
      <c r="AY19" s="263"/>
      <c r="AZ19" s="263"/>
      <c r="BA19" s="263"/>
      <c r="BB19" s="264"/>
      <c r="BC19" s="240"/>
      <c r="BD19" s="241"/>
      <c r="BE19" s="241"/>
      <c r="BF19" s="242"/>
      <c r="BG19" s="223"/>
      <c r="BH19" s="223"/>
      <c r="BI19" s="223"/>
      <c r="BJ19" s="223"/>
      <c r="BK19" s="223" t="s">
        <v>339</v>
      </c>
      <c r="BL19" s="223"/>
      <c r="BM19" s="202"/>
      <c r="BN19" s="223"/>
      <c r="BO19" s="223"/>
      <c r="BP19" s="223"/>
      <c r="BQ19" s="223"/>
      <c r="BR19" s="223"/>
      <c r="BS19" s="202"/>
      <c r="BT19" s="223"/>
      <c r="BU19" s="247"/>
      <c r="BV19" s="234"/>
      <c r="BW19" s="54"/>
    </row>
    <row r="20" spans="1:82" s="55" customFormat="1" ht="13.5" customHeight="1" x14ac:dyDescent="0.25">
      <c r="A20" s="268"/>
      <c r="B20" s="247"/>
      <c r="C20" s="223"/>
      <c r="D20" s="247"/>
      <c r="E20" s="271"/>
      <c r="F20" s="278" t="s">
        <v>139</v>
      </c>
      <c r="G20" s="281" t="s">
        <v>140</v>
      </c>
      <c r="H20" s="282"/>
      <c r="I20" s="285" t="s">
        <v>73</v>
      </c>
      <c r="J20" s="288" t="s">
        <v>27</v>
      </c>
      <c r="K20" s="220"/>
      <c r="L20" s="223"/>
      <c r="M20" s="223"/>
      <c r="N20" s="223"/>
      <c r="O20" s="223"/>
      <c r="P20" s="231"/>
      <c r="Q20" s="232"/>
      <c r="R20" s="232"/>
      <c r="S20" s="232"/>
      <c r="T20" s="232"/>
      <c r="U20" s="232"/>
      <c r="V20" s="232"/>
      <c r="W20" s="232"/>
      <c r="X20" s="233"/>
      <c r="Y20" s="256" t="s">
        <v>41</v>
      </c>
      <c r="Z20" s="256"/>
      <c r="AA20" s="256"/>
      <c r="AB20" s="256" t="s">
        <v>42</v>
      </c>
      <c r="AC20" s="256"/>
      <c r="AD20" s="256"/>
      <c r="AE20" s="256" t="s">
        <v>4</v>
      </c>
      <c r="AF20" s="247"/>
      <c r="AG20" s="259"/>
      <c r="AH20" s="260"/>
      <c r="AI20" s="260"/>
      <c r="AJ20" s="236" t="s">
        <v>322</v>
      </c>
      <c r="AK20" s="236"/>
      <c r="AL20" s="236" t="s">
        <v>323</v>
      </c>
      <c r="AM20" s="236"/>
      <c r="AN20" s="214" t="s">
        <v>4</v>
      </c>
      <c r="AO20" s="214"/>
      <c r="AP20" s="214" t="s">
        <v>323</v>
      </c>
      <c r="AQ20" s="214"/>
      <c r="AR20" s="214" t="s">
        <v>322</v>
      </c>
      <c r="AS20" s="214"/>
      <c r="AT20" s="214" t="s">
        <v>4</v>
      </c>
      <c r="AU20" s="214"/>
      <c r="AV20" s="261"/>
      <c r="AW20" s="261"/>
      <c r="AX20" s="265"/>
      <c r="AY20" s="265"/>
      <c r="AZ20" s="265"/>
      <c r="BA20" s="265"/>
      <c r="BB20" s="266"/>
      <c r="BC20" s="240"/>
      <c r="BD20" s="241"/>
      <c r="BE20" s="241"/>
      <c r="BF20" s="242"/>
      <c r="BG20" s="223"/>
      <c r="BH20" s="223"/>
      <c r="BI20" s="223"/>
      <c r="BJ20" s="223"/>
      <c r="BK20" s="223"/>
      <c r="BL20" s="223"/>
      <c r="BM20" s="202"/>
      <c r="BN20" s="223"/>
      <c r="BO20" s="223"/>
      <c r="BP20" s="223"/>
      <c r="BQ20" s="223"/>
      <c r="BR20" s="223"/>
      <c r="BS20" s="202"/>
      <c r="BT20" s="223"/>
      <c r="BU20" s="247"/>
      <c r="BV20" s="234"/>
      <c r="BW20" s="54"/>
    </row>
    <row r="21" spans="1:82" s="55" customFormat="1" ht="39" customHeight="1" x14ac:dyDescent="0.25">
      <c r="A21" s="268"/>
      <c r="B21" s="247"/>
      <c r="C21" s="223"/>
      <c r="D21" s="247"/>
      <c r="E21" s="271"/>
      <c r="F21" s="279"/>
      <c r="G21" s="283"/>
      <c r="H21" s="284"/>
      <c r="I21" s="286"/>
      <c r="J21" s="289"/>
      <c r="K21" s="220"/>
      <c r="L21" s="223"/>
      <c r="M21" s="223"/>
      <c r="N21" s="223"/>
      <c r="O21" s="223"/>
      <c r="P21" s="215" t="s">
        <v>44</v>
      </c>
      <c r="Q21" s="216"/>
      <c r="R21" s="217"/>
      <c r="S21" s="215" t="s">
        <v>45</v>
      </c>
      <c r="T21" s="216"/>
      <c r="U21" s="217"/>
      <c r="V21" s="215" t="s">
        <v>4</v>
      </c>
      <c r="W21" s="216"/>
      <c r="X21" s="217"/>
      <c r="Y21" s="256"/>
      <c r="Z21" s="256"/>
      <c r="AA21" s="256"/>
      <c r="AB21" s="256"/>
      <c r="AC21" s="256"/>
      <c r="AD21" s="256"/>
      <c r="AE21" s="256"/>
      <c r="AF21" s="247"/>
      <c r="AG21" s="259"/>
      <c r="AH21" s="260"/>
      <c r="AI21" s="260"/>
      <c r="AJ21" s="218" t="s">
        <v>46</v>
      </c>
      <c r="AK21" s="214" t="s">
        <v>47</v>
      </c>
      <c r="AL21" s="214" t="s">
        <v>144</v>
      </c>
      <c r="AM21" s="214"/>
      <c r="AN21" s="214"/>
      <c r="AO21" s="214"/>
      <c r="AP21" s="214" t="s">
        <v>145</v>
      </c>
      <c r="AQ21" s="214"/>
      <c r="AR21" s="214" t="s">
        <v>146</v>
      </c>
      <c r="AS21" s="214"/>
      <c r="AT21" s="214"/>
      <c r="AU21" s="214"/>
      <c r="AV21" s="261"/>
      <c r="AW21" s="261"/>
      <c r="AX21" s="249" t="s">
        <v>48</v>
      </c>
      <c r="AY21" s="251" t="s">
        <v>49</v>
      </c>
      <c r="AZ21" s="252"/>
      <c r="BA21" s="253"/>
      <c r="BB21" s="254" t="s">
        <v>47</v>
      </c>
      <c r="BC21" s="243"/>
      <c r="BD21" s="244"/>
      <c r="BE21" s="244"/>
      <c r="BF21" s="245"/>
      <c r="BG21" s="223"/>
      <c r="BH21" s="223"/>
      <c r="BI21" s="223"/>
      <c r="BJ21" s="223"/>
      <c r="BK21" s="223"/>
      <c r="BL21" s="223"/>
      <c r="BM21" s="202" t="s">
        <v>351</v>
      </c>
      <c r="BN21" s="223"/>
      <c r="BO21" s="223"/>
      <c r="BP21" s="223"/>
      <c r="BQ21" s="223"/>
      <c r="BR21" s="223"/>
      <c r="BS21" s="202"/>
      <c r="BT21" s="223"/>
      <c r="BU21" s="247"/>
      <c r="BV21" s="234"/>
      <c r="BW21" s="54"/>
      <c r="CD21" s="55">
        <v>106</v>
      </c>
    </row>
    <row r="22" spans="1:82" s="55" customFormat="1" ht="42.75" customHeight="1" thickBot="1" x14ac:dyDescent="0.3">
      <c r="A22" s="269"/>
      <c r="B22" s="248"/>
      <c r="C22" s="224"/>
      <c r="D22" s="248"/>
      <c r="E22" s="272"/>
      <c r="F22" s="280"/>
      <c r="G22" s="63" t="s">
        <v>141</v>
      </c>
      <c r="H22" s="63" t="s">
        <v>142</v>
      </c>
      <c r="I22" s="287"/>
      <c r="J22" s="290"/>
      <c r="K22" s="221"/>
      <c r="L22" s="224"/>
      <c r="M22" s="224"/>
      <c r="N22" s="224"/>
      <c r="O22" s="224"/>
      <c r="P22" s="205" t="s">
        <v>50</v>
      </c>
      <c r="Q22" s="205" t="s">
        <v>51</v>
      </c>
      <c r="R22" s="205" t="s">
        <v>3</v>
      </c>
      <c r="S22" s="205" t="s">
        <v>50</v>
      </c>
      <c r="T22" s="205" t="s">
        <v>51</v>
      </c>
      <c r="U22" s="205" t="s">
        <v>3</v>
      </c>
      <c r="V22" s="205" t="s">
        <v>50</v>
      </c>
      <c r="W22" s="205" t="s">
        <v>51</v>
      </c>
      <c r="X22" s="205" t="s">
        <v>3</v>
      </c>
      <c r="Y22" s="205" t="s">
        <v>43</v>
      </c>
      <c r="Z22" s="205" t="s">
        <v>51</v>
      </c>
      <c r="AA22" s="205" t="s">
        <v>3</v>
      </c>
      <c r="AB22" s="205" t="s">
        <v>43</v>
      </c>
      <c r="AC22" s="205" t="s">
        <v>51</v>
      </c>
      <c r="AD22" s="205" t="s">
        <v>3</v>
      </c>
      <c r="AE22" s="256"/>
      <c r="AF22" s="258"/>
      <c r="AG22" s="259"/>
      <c r="AH22" s="260"/>
      <c r="AI22" s="260"/>
      <c r="AJ22" s="218"/>
      <c r="AK22" s="214"/>
      <c r="AL22" s="204" t="s">
        <v>52</v>
      </c>
      <c r="AM22" s="204" t="s">
        <v>47</v>
      </c>
      <c r="AN22" s="210" t="s">
        <v>147</v>
      </c>
      <c r="AO22" s="210" t="s">
        <v>47</v>
      </c>
      <c r="AP22" s="210" t="s">
        <v>52</v>
      </c>
      <c r="AQ22" s="210" t="s">
        <v>47</v>
      </c>
      <c r="AR22" s="210" t="s">
        <v>52</v>
      </c>
      <c r="AS22" s="210" t="s">
        <v>47</v>
      </c>
      <c r="AT22" s="210" t="s">
        <v>52</v>
      </c>
      <c r="AU22" s="210" t="s">
        <v>47</v>
      </c>
      <c r="AV22" s="200" t="s">
        <v>52</v>
      </c>
      <c r="AW22" s="200" t="s">
        <v>47</v>
      </c>
      <c r="AX22" s="250"/>
      <c r="AY22" s="64" t="s">
        <v>53</v>
      </c>
      <c r="AZ22" s="64" t="s">
        <v>54</v>
      </c>
      <c r="BA22" s="64" t="s">
        <v>55</v>
      </c>
      <c r="BB22" s="255"/>
      <c r="BC22" s="206">
        <v>0.2</v>
      </c>
      <c r="BD22" s="206">
        <v>0.3</v>
      </c>
      <c r="BE22" s="206"/>
      <c r="BF22" s="206" t="s">
        <v>47</v>
      </c>
      <c r="BG22" s="224"/>
      <c r="BH22" s="224"/>
      <c r="BI22" s="224"/>
      <c r="BJ22" s="224"/>
      <c r="BK22" s="203"/>
      <c r="BL22" s="224"/>
      <c r="BM22" s="203"/>
      <c r="BN22" s="224"/>
      <c r="BO22" s="224"/>
      <c r="BP22" s="224"/>
      <c r="BQ22" s="224"/>
      <c r="BR22" s="224"/>
      <c r="BS22" s="203" t="s">
        <v>333</v>
      </c>
      <c r="BT22" s="224"/>
      <c r="BU22" s="248"/>
      <c r="BV22" s="234"/>
      <c r="BW22" s="54"/>
      <c r="CD22" s="55">
        <v>97</v>
      </c>
    </row>
    <row r="23" spans="1:82" s="55" customFormat="1" ht="18.75" customHeight="1" thickBot="1" x14ac:dyDescent="0.35">
      <c r="A23" s="65"/>
      <c r="B23" s="159" t="s">
        <v>56</v>
      </c>
      <c r="C23" s="159" t="s">
        <v>57</v>
      </c>
      <c r="D23" s="159" t="s">
        <v>58</v>
      </c>
      <c r="E23" s="160" t="s">
        <v>59</v>
      </c>
      <c r="F23" s="161">
        <v>1</v>
      </c>
      <c r="G23" s="162">
        <v>2</v>
      </c>
      <c r="H23" s="162">
        <v>3</v>
      </c>
      <c r="I23" s="162">
        <v>4</v>
      </c>
      <c r="J23" s="163">
        <v>5</v>
      </c>
      <c r="K23" s="164">
        <v>6</v>
      </c>
      <c r="L23" s="165">
        <v>7</v>
      </c>
      <c r="M23" s="165"/>
      <c r="N23" s="165">
        <v>9</v>
      </c>
      <c r="O23" s="163">
        <v>10</v>
      </c>
      <c r="P23" s="164">
        <v>11</v>
      </c>
      <c r="Q23" s="165">
        <v>12</v>
      </c>
      <c r="R23" s="165">
        <v>13</v>
      </c>
      <c r="S23" s="165">
        <v>14</v>
      </c>
      <c r="T23" s="163">
        <v>15</v>
      </c>
      <c r="U23" s="164">
        <v>16</v>
      </c>
      <c r="V23" s="165">
        <v>17</v>
      </c>
      <c r="W23" s="165">
        <v>18</v>
      </c>
      <c r="X23" s="165">
        <v>19</v>
      </c>
      <c r="Y23" s="166">
        <v>20</v>
      </c>
      <c r="Z23" s="167">
        <v>21</v>
      </c>
      <c r="AA23" s="168">
        <v>22</v>
      </c>
      <c r="AB23" s="168">
        <v>23</v>
      </c>
      <c r="AC23" s="168">
        <v>24</v>
      </c>
      <c r="AD23" s="166">
        <v>25</v>
      </c>
      <c r="AE23" s="167">
        <v>26</v>
      </c>
      <c r="AF23" s="169"/>
      <c r="AG23" s="168">
        <v>27</v>
      </c>
      <c r="AH23" s="168">
        <v>28</v>
      </c>
      <c r="AI23" s="168">
        <v>29</v>
      </c>
      <c r="AJ23" s="168">
        <v>33</v>
      </c>
      <c r="AK23" s="168">
        <v>34</v>
      </c>
      <c r="AL23" s="166">
        <v>35</v>
      </c>
      <c r="AM23" s="167">
        <v>36</v>
      </c>
      <c r="AN23" s="168">
        <v>37</v>
      </c>
      <c r="AO23" s="168">
        <v>38</v>
      </c>
      <c r="AP23" s="168">
        <v>39</v>
      </c>
      <c r="AQ23" s="166">
        <v>40</v>
      </c>
      <c r="AR23" s="167">
        <v>41</v>
      </c>
      <c r="AS23" s="168">
        <v>42</v>
      </c>
      <c r="AT23" s="168">
        <v>43</v>
      </c>
      <c r="AU23" s="168">
        <v>44</v>
      </c>
      <c r="AV23" s="166">
        <v>45</v>
      </c>
      <c r="AW23" s="167">
        <v>46</v>
      </c>
      <c r="AX23" s="165">
        <v>47</v>
      </c>
      <c r="AY23" s="165">
        <v>48</v>
      </c>
      <c r="AZ23" s="165">
        <v>49</v>
      </c>
      <c r="BA23" s="163">
        <v>50</v>
      </c>
      <c r="BB23" s="164">
        <v>51</v>
      </c>
      <c r="BC23" s="165">
        <v>52</v>
      </c>
      <c r="BD23" s="165">
        <v>53</v>
      </c>
      <c r="BE23" s="165"/>
      <c r="BF23" s="165">
        <v>54</v>
      </c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63">
        <v>55</v>
      </c>
      <c r="BR23" s="171"/>
      <c r="BS23" s="171"/>
      <c r="BT23" s="171"/>
      <c r="BU23" s="172">
        <v>56</v>
      </c>
      <c r="BV23" s="173"/>
      <c r="BW23" s="74"/>
      <c r="BX23" s="74"/>
      <c r="BY23" s="74"/>
      <c r="BZ23" s="74"/>
    </row>
    <row r="24" spans="1:82" s="74" customFormat="1" ht="14.25" customHeight="1" x14ac:dyDescent="0.3">
      <c r="A24" s="66">
        <v>1</v>
      </c>
      <c r="B24" s="104" t="s">
        <v>148</v>
      </c>
      <c r="C24" s="104" t="s">
        <v>60</v>
      </c>
      <c r="D24" s="67" t="s">
        <v>61</v>
      </c>
      <c r="E24" s="119" t="s">
        <v>197</v>
      </c>
      <c r="F24" s="120">
        <v>70</v>
      </c>
      <c r="G24" s="121">
        <v>42905</v>
      </c>
      <c r="H24" s="121">
        <v>44731</v>
      </c>
      <c r="I24" s="120" t="s">
        <v>167</v>
      </c>
      <c r="J24" s="67" t="s">
        <v>58</v>
      </c>
      <c r="K24" s="67" t="s">
        <v>64</v>
      </c>
      <c r="L24" s="105">
        <v>28.11</v>
      </c>
      <c r="M24" s="67">
        <v>5.41</v>
      </c>
      <c r="N24" s="68">
        <v>17697</v>
      </c>
      <c r="O24" s="69">
        <f t="shared" ref="O24:O87" si="1">N24*M24</f>
        <v>95740.77</v>
      </c>
      <c r="P24" s="67"/>
      <c r="Q24" s="67"/>
      <c r="R24" s="67">
        <v>3</v>
      </c>
      <c r="S24" s="67"/>
      <c r="T24" s="67">
        <v>9</v>
      </c>
      <c r="U24" s="67"/>
      <c r="V24" s="67">
        <f t="shared" ref="V24:V55" si="2">SUM(P24+S24)</f>
        <v>0</v>
      </c>
      <c r="W24" s="67">
        <f t="shared" ref="W24:X55" si="3">SUM(Q24+T24)</f>
        <v>9</v>
      </c>
      <c r="X24" s="67">
        <f t="shared" si="3"/>
        <v>3</v>
      </c>
      <c r="Y24" s="69">
        <f t="shared" ref="Y24:Y54" si="4">SUM(O24/16*P24)</f>
        <v>0</v>
      </c>
      <c r="Z24" s="69">
        <f t="shared" ref="Z24:Z54" si="5">SUM(O24/16*Q24)</f>
        <v>0</v>
      </c>
      <c r="AA24" s="69">
        <f t="shared" ref="AA24:AA54" si="6">SUM(O24/16*R24)</f>
        <v>17951.394375</v>
      </c>
      <c r="AB24" s="69">
        <f t="shared" ref="AB24:AB54" si="7">SUM(O24/16*S24)</f>
        <v>0</v>
      </c>
      <c r="AC24" s="69">
        <f t="shared" ref="AC24:AC54" si="8">SUM(O24/16*T24)</f>
        <v>53854.183125000003</v>
      </c>
      <c r="AD24" s="69">
        <f t="shared" ref="AD24:AD54" si="9">SUM(O24/16*U24)</f>
        <v>0</v>
      </c>
      <c r="AE24" s="69">
        <f t="shared" ref="AE24:AE55" si="10">SUM(Y24:AD24)</f>
        <v>71805.577499999999</v>
      </c>
      <c r="AF24" s="69">
        <f t="shared" ref="AF24:AF87" si="11">AE24*50%</f>
        <v>35902.78875</v>
      </c>
      <c r="AG24" s="69">
        <f>(AE24+AF24)*10%</f>
        <v>10770.836625</v>
      </c>
      <c r="AH24" s="69">
        <f t="shared" ref="AH24:AH87" si="12">SUM(N24/16*S24+N24/16*T24+N24/16*U24)*20%</f>
        <v>1990.9125000000001</v>
      </c>
      <c r="AI24" s="69">
        <f t="shared" ref="AI24:AI87" si="13">AH24+AG24+AF24+AE24</f>
        <v>120470.11537499999</v>
      </c>
      <c r="AJ24" s="70"/>
      <c r="AK24" s="71">
        <f t="shared" ref="AK24:AK85" si="14">N24/16*AJ24*40%</f>
        <v>0</v>
      </c>
      <c r="AL24" s="70"/>
      <c r="AM24" s="71">
        <f t="shared" ref="AM24:AM85" si="15">N24/16*AL24*50%</f>
        <v>0</v>
      </c>
      <c r="AN24" s="71">
        <f t="shared" ref="AN24:AO39" si="16">AJ24+AL24</f>
        <v>0</v>
      </c>
      <c r="AO24" s="71">
        <f t="shared" si="16"/>
        <v>0</v>
      </c>
      <c r="AP24" s="70">
        <v>10.5</v>
      </c>
      <c r="AQ24" s="71">
        <f t="shared" ref="AQ24:AQ85" si="17">N24/16*AP24*50%</f>
        <v>5806.828125</v>
      </c>
      <c r="AR24" s="70"/>
      <c r="AS24" s="71">
        <f t="shared" ref="AS24:AS85" si="18">N24/16*AR24*40%</f>
        <v>0</v>
      </c>
      <c r="AT24" s="70">
        <f t="shared" ref="AT24:AU55" si="19">AP24+AR24</f>
        <v>10.5</v>
      </c>
      <c r="AU24" s="71">
        <f t="shared" si="19"/>
        <v>5806.828125</v>
      </c>
      <c r="AV24" s="70">
        <f t="shared" ref="AV24:AW55" si="20">AN24+AT24</f>
        <v>10.5</v>
      </c>
      <c r="AW24" s="71">
        <f t="shared" si="20"/>
        <v>5806.828125</v>
      </c>
      <c r="AX24" s="71" t="s">
        <v>302</v>
      </c>
      <c r="AY24" s="174"/>
      <c r="AZ24" s="174">
        <v>0.5</v>
      </c>
      <c r="BA24" s="174"/>
      <c r="BB24" s="71">
        <f>SUM(N24*AY24)*50%+(N24*AZ24)*60%+(N24*BA24)*60%</f>
        <v>5309.0999999999995</v>
      </c>
      <c r="BC24" s="175"/>
      <c r="BD24" s="67"/>
      <c r="BE24" s="67"/>
      <c r="BF24" s="69">
        <f t="shared" ref="BF24:BF54" si="21">SUM(N24*BC24*20%)+(N24*BD24)*30%</f>
        <v>0</v>
      </c>
      <c r="BG24" s="69">
        <f t="shared" ref="BG24:BG50" si="22">V24+W24+X24</f>
        <v>12</v>
      </c>
      <c r="BH24" s="69">
        <f t="shared" ref="BH24:BH85" si="23">(AE24+AF24)*30%</f>
        <v>32312.509874999996</v>
      </c>
      <c r="BI24" s="69"/>
      <c r="BJ24" s="69">
        <f t="shared" ref="BJ24:BJ38" si="24">(O24/18*BI24)*30%</f>
        <v>0</v>
      </c>
      <c r="BK24" s="69"/>
      <c r="BL24" s="69"/>
      <c r="BM24" s="69"/>
      <c r="BN24" s="69"/>
      <c r="BO24" s="69"/>
      <c r="BP24" s="72">
        <f t="shared" ref="BP24:BP26" si="25">7079/18*BO24</f>
        <v>0</v>
      </c>
      <c r="BQ24" s="69">
        <f t="shared" ref="BQ24:BQ87" si="26">AW24+BB24+BF24+BH24+BJ24+BL24+BP24+BM24+BN24</f>
        <v>43428.437999999995</v>
      </c>
      <c r="BR24" s="69">
        <f t="shared" ref="BR24:BR87" si="27">AE24+AG24+AH24+BF24+BP24</f>
        <v>84567.326625000002</v>
      </c>
      <c r="BS24" s="69">
        <f t="shared" ref="BS24:BS87" si="28">AW24+BB24+BH24+BJ24</f>
        <v>43428.437999999995</v>
      </c>
      <c r="BT24" s="69">
        <f t="shared" ref="BT24:BT87" si="29">AF24+BL24</f>
        <v>35902.78875</v>
      </c>
      <c r="BU24" s="69">
        <f t="shared" ref="BU24:BU87" si="30">SUM(AI24+BQ24)</f>
        <v>163898.55337499999</v>
      </c>
      <c r="BV24" s="73">
        <f t="shared" ref="BV24:BV87" si="31">BU24*12</f>
        <v>1966782.6404999997</v>
      </c>
      <c r="BW24" s="54"/>
    </row>
    <row r="25" spans="1:82" s="74" customFormat="1" ht="14.25" customHeight="1" x14ac:dyDescent="0.3">
      <c r="A25" s="101">
        <v>2</v>
      </c>
      <c r="B25" s="104" t="s">
        <v>148</v>
      </c>
      <c r="C25" s="104" t="s">
        <v>63</v>
      </c>
      <c r="D25" s="67" t="s">
        <v>61</v>
      </c>
      <c r="E25" s="119" t="s">
        <v>150</v>
      </c>
      <c r="F25" s="120">
        <v>70</v>
      </c>
      <c r="G25" s="121">
        <v>42905</v>
      </c>
      <c r="H25" s="121">
        <v>44731</v>
      </c>
      <c r="I25" s="120" t="s">
        <v>167</v>
      </c>
      <c r="J25" s="67" t="s">
        <v>58</v>
      </c>
      <c r="K25" s="67" t="s">
        <v>64</v>
      </c>
      <c r="L25" s="105">
        <v>28.11</v>
      </c>
      <c r="M25" s="67">
        <v>5.41</v>
      </c>
      <c r="N25" s="68">
        <v>17697</v>
      </c>
      <c r="O25" s="69">
        <f t="shared" si="1"/>
        <v>95740.77</v>
      </c>
      <c r="P25" s="67"/>
      <c r="Q25" s="67">
        <v>1</v>
      </c>
      <c r="R25" s="67">
        <v>4</v>
      </c>
      <c r="S25" s="67"/>
      <c r="T25" s="67"/>
      <c r="U25" s="67"/>
      <c r="V25" s="67">
        <f t="shared" si="2"/>
        <v>0</v>
      </c>
      <c r="W25" s="67">
        <f t="shared" si="3"/>
        <v>1</v>
      </c>
      <c r="X25" s="67">
        <f t="shared" si="3"/>
        <v>4</v>
      </c>
      <c r="Y25" s="69">
        <f t="shared" si="4"/>
        <v>0</v>
      </c>
      <c r="Z25" s="69">
        <f t="shared" si="5"/>
        <v>5983.7981250000003</v>
      </c>
      <c r="AA25" s="69">
        <f t="shared" si="6"/>
        <v>23935.192500000001</v>
      </c>
      <c r="AB25" s="69">
        <f t="shared" si="7"/>
        <v>0</v>
      </c>
      <c r="AC25" s="69">
        <f t="shared" si="8"/>
        <v>0</v>
      </c>
      <c r="AD25" s="69">
        <f t="shared" si="9"/>
        <v>0</v>
      </c>
      <c r="AE25" s="69">
        <f t="shared" si="10"/>
        <v>29918.990625000002</v>
      </c>
      <c r="AF25" s="69">
        <f t="shared" si="11"/>
        <v>14959.495312500001</v>
      </c>
      <c r="AG25" s="69">
        <f>(AE25+AF25)*10%</f>
        <v>4487.84859375</v>
      </c>
      <c r="AH25" s="69">
        <f t="shared" si="12"/>
        <v>0</v>
      </c>
      <c r="AI25" s="69">
        <f t="shared" si="13"/>
        <v>49366.334531250002</v>
      </c>
      <c r="AJ25" s="70"/>
      <c r="AK25" s="71">
        <f t="shared" si="14"/>
        <v>0</v>
      </c>
      <c r="AL25" s="70"/>
      <c r="AM25" s="71">
        <f t="shared" si="15"/>
        <v>0</v>
      </c>
      <c r="AN25" s="71">
        <f t="shared" si="16"/>
        <v>0</v>
      </c>
      <c r="AO25" s="71">
        <f t="shared" si="16"/>
        <v>0</v>
      </c>
      <c r="AP25" s="70"/>
      <c r="AQ25" s="71">
        <f t="shared" si="17"/>
        <v>0</v>
      </c>
      <c r="AR25" s="70"/>
      <c r="AS25" s="71">
        <f t="shared" si="18"/>
        <v>0</v>
      </c>
      <c r="AT25" s="70">
        <f t="shared" si="19"/>
        <v>0</v>
      </c>
      <c r="AU25" s="71">
        <f t="shared" si="19"/>
        <v>0</v>
      </c>
      <c r="AV25" s="70">
        <f t="shared" si="20"/>
        <v>0</v>
      </c>
      <c r="AW25" s="71">
        <f t="shared" si="20"/>
        <v>0</v>
      </c>
      <c r="AX25" s="71"/>
      <c r="AY25" s="174"/>
      <c r="AZ25" s="174"/>
      <c r="BA25" s="174"/>
      <c r="BB25" s="71">
        <f>SUM(N25*AY25)*50%+(N25*AZ25)*60%+(N25*BA25)*60%</f>
        <v>0</v>
      </c>
      <c r="BC25" s="175"/>
      <c r="BD25" s="67"/>
      <c r="BE25" s="67"/>
      <c r="BF25" s="69">
        <f t="shared" si="21"/>
        <v>0</v>
      </c>
      <c r="BG25" s="69">
        <f t="shared" si="22"/>
        <v>5</v>
      </c>
      <c r="BH25" s="69">
        <f t="shared" si="23"/>
        <v>13463.545781250001</v>
      </c>
      <c r="BI25" s="69"/>
      <c r="BJ25" s="69">
        <f t="shared" si="24"/>
        <v>0</v>
      </c>
      <c r="BK25" s="69"/>
      <c r="BL25" s="69"/>
      <c r="BM25" s="69"/>
      <c r="BN25" s="69"/>
      <c r="BO25" s="69"/>
      <c r="BP25" s="72">
        <f t="shared" si="25"/>
        <v>0</v>
      </c>
      <c r="BQ25" s="69">
        <f t="shared" si="26"/>
        <v>13463.545781250001</v>
      </c>
      <c r="BR25" s="69">
        <f t="shared" si="27"/>
        <v>34406.839218749999</v>
      </c>
      <c r="BS25" s="69">
        <f t="shared" si="28"/>
        <v>13463.545781250001</v>
      </c>
      <c r="BT25" s="69">
        <f t="shared" si="29"/>
        <v>14959.495312500001</v>
      </c>
      <c r="BU25" s="69">
        <f t="shared" si="30"/>
        <v>62829.880312500005</v>
      </c>
      <c r="BV25" s="73">
        <f t="shared" si="31"/>
        <v>753958.56375000009</v>
      </c>
      <c r="BW25" s="54"/>
    </row>
    <row r="26" spans="1:82" s="74" customFormat="1" ht="14.25" customHeight="1" x14ac:dyDescent="0.3">
      <c r="A26" s="66">
        <v>3</v>
      </c>
      <c r="B26" s="104" t="s">
        <v>216</v>
      </c>
      <c r="C26" s="104" t="s">
        <v>85</v>
      </c>
      <c r="D26" s="67" t="s">
        <v>61</v>
      </c>
      <c r="E26" s="68" t="s">
        <v>217</v>
      </c>
      <c r="F26" s="122">
        <v>2</v>
      </c>
      <c r="G26" s="123">
        <v>42824</v>
      </c>
      <c r="H26" s="123">
        <v>44650</v>
      </c>
      <c r="I26" s="122" t="s">
        <v>168</v>
      </c>
      <c r="J26" s="67" t="s">
        <v>67</v>
      </c>
      <c r="K26" s="67" t="s">
        <v>68</v>
      </c>
      <c r="L26" s="105">
        <v>10.01</v>
      </c>
      <c r="M26" s="67">
        <v>4.8099999999999996</v>
      </c>
      <c r="N26" s="68">
        <v>17697</v>
      </c>
      <c r="O26" s="69">
        <f t="shared" si="1"/>
        <v>85122.569999999992</v>
      </c>
      <c r="P26" s="67"/>
      <c r="Q26" s="67">
        <v>3</v>
      </c>
      <c r="R26" s="67"/>
      <c r="S26" s="67"/>
      <c r="T26" s="67">
        <v>13</v>
      </c>
      <c r="U26" s="67"/>
      <c r="V26" s="67">
        <f t="shared" si="2"/>
        <v>0</v>
      </c>
      <c r="W26" s="67">
        <f t="shared" si="3"/>
        <v>16</v>
      </c>
      <c r="X26" s="67">
        <f t="shared" si="3"/>
        <v>0</v>
      </c>
      <c r="Y26" s="69">
        <f t="shared" si="4"/>
        <v>0</v>
      </c>
      <c r="Z26" s="69">
        <f t="shared" si="5"/>
        <v>15960.481874999998</v>
      </c>
      <c r="AA26" s="69">
        <f t="shared" si="6"/>
        <v>0</v>
      </c>
      <c r="AB26" s="69">
        <f t="shared" si="7"/>
        <v>0</v>
      </c>
      <c r="AC26" s="69">
        <f t="shared" si="8"/>
        <v>69162.088124999995</v>
      </c>
      <c r="AD26" s="69">
        <f t="shared" si="9"/>
        <v>0</v>
      </c>
      <c r="AE26" s="69">
        <f t="shared" si="10"/>
        <v>85122.569999999992</v>
      </c>
      <c r="AF26" s="69">
        <f t="shared" si="11"/>
        <v>42561.284999999996</v>
      </c>
      <c r="AG26" s="69">
        <f>(AE26+AF26)*10%</f>
        <v>12768.385499999999</v>
      </c>
      <c r="AH26" s="69">
        <f t="shared" si="12"/>
        <v>2875.7625000000003</v>
      </c>
      <c r="AI26" s="69">
        <f t="shared" si="13"/>
        <v>143328.003</v>
      </c>
      <c r="AJ26" s="106"/>
      <c r="AK26" s="71">
        <f t="shared" si="14"/>
        <v>0</v>
      </c>
      <c r="AL26" s="106"/>
      <c r="AM26" s="71">
        <f t="shared" si="15"/>
        <v>0</v>
      </c>
      <c r="AN26" s="71">
        <f t="shared" si="16"/>
        <v>0</v>
      </c>
      <c r="AO26" s="71">
        <f t="shared" si="16"/>
        <v>0</v>
      </c>
      <c r="AP26" s="106">
        <v>12.5</v>
      </c>
      <c r="AQ26" s="71">
        <f t="shared" si="17"/>
        <v>6912.890625</v>
      </c>
      <c r="AR26" s="71"/>
      <c r="AS26" s="71">
        <f t="shared" si="18"/>
        <v>0</v>
      </c>
      <c r="AT26" s="70">
        <f t="shared" si="19"/>
        <v>12.5</v>
      </c>
      <c r="AU26" s="71">
        <f t="shared" si="19"/>
        <v>6912.890625</v>
      </c>
      <c r="AV26" s="70">
        <f t="shared" si="20"/>
        <v>12.5</v>
      </c>
      <c r="AW26" s="71">
        <f t="shared" si="20"/>
        <v>6912.890625</v>
      </c>
      <c r="AX26" s="107" t="s">
        <v>291</v>
      </c>
      <c r="AY26" s="124"/>
      <c r="AZ26" s="107">
        <v>1</v>
      </c>
      <c r="BA26" s="124"/>
      <c r="BB26" s="71">
        <f>17697*60%</f>
        <v>10618.199999999999</v>
      </c>
      <c r="BC26" s="67"/>
      <c r="BD26" s="67"/>
      <c r="BE26" s="67"/>
      <c r="BF26" s="69">
        <f t="shared" si="21"/>
        <v>0</v>
      </c>
      <c r="BG26" s="69">
        <f t="shared" si="22"/>
        <v>16</v>
      </c>
      <c r="BH26" s="69">
        <f t="shared" si="23"/>
        <v>38305.15649999999</v>
      </c>
      <c r="BI26" s="69"/>
      <c r="BJ26" s="69">
        <f t="shared" si="24"/>
        <v>0</v>
      </c>
      <c r="BK26" s="69"/>
      <c r="BL26" s="69"/>
      <c r="BM26" s="69"/>
      <c r="BN26" s="69"/>
      <c r="BO26" s="69"/>
      <c r="BP26" s="72">
        <f t="shared" si="25"/>
        <v>0</v>
      </c>
      <c r="BQ26" s="69">
        <f t="shared" si="26"/>
        <v>55836.247124999987</v>
      </c>
      <c r="BR26" s="69">
        <f t="shared" si="27"/>
        <v>100766.71799999999</v>
      </c>
      <c r="BS26" s="69">
        <f t="shared" si="28"/>
        <v>55836.247124999987</v>
      </c>
      <c r="BT26" s="69">
        <f t="shared" si="29"/>
        <v>42561.284999999996</v>
      </c>
      <c r="BU26" s="69">
        <f t="shared" si="30"/>
        <v>199164.25012499999</v>
      </c>
      <c r="BV26" s="73">
        <f t="shared" si="31"/>
        <v>2389971.0014999998</v>
      </c>
      <c r="BW26" s="54"/>
    </row>
    <row r="27" spans="1:82" s="74" customFormat="1" ht="14.25" customHeight="1" x14ac:dyDescent="0.3">
      <c r="A27" s="101">
        <v>4</v>
      </c>
      <c r="B27" s="104" t="s">
        <v>235</v>
      </c>
      <c r="C27" s="104" t="s">
        <v>245</v>
      </c>
      <c r="D27" s="67" t="s">
        <v>61</v>
      </c>
      <c r="E27" s="119" t="s">
        <v>66</v>
      </c>
      <c r="F27" s="75">
        <v>111</v>
      </c>
      <c r="G27" s="76">
        <v>44071</v>
      </c>
      <c r="H27" s="103">
        <v>45897</v>
      </c>
      <c r="I27" s="75" t="s">
        <v>168</v>
      </c>
      <c r="J27" s="67" t="s">
        <v>348</v>
      </c>
      <c r="K27" s="67" t="s">
        <v>72</v>
      </c>
      <c r="L27" s="77">
        <v>13.05</v>
      </c>
      <c r="M27" s="46">
        <v>4.95</v>
      </c>
      <c r="N27" s="68">
        <v>17697</v>
      </c>
      <c r="O27" s="69">
        <f t="shared" si="1"/>
        <v>87600.150000000009</v>
      </c>
      <c r="P27" s="67">
        <v>3</v>
      </c>
      <c r="Q27" s="67"/>
      <c r="R27" s="67">
        <v>3</v>
      </c>
      <c r="S27" s="67"/>
      <c r="T27" s="67">
        <v>12</v>
      </c>
      <c r="U27" s="67"/>
      <c r="V27" s="67">
        <f t="shared" si="2"/>
        <v>3</v>
      </c>
      <c r="W27" s="67">
        <f t="shared" si="3"/>
        <v>12</v>
      </c>
      <c r="X27" s="67">
        <f t="shared" si="3"/>
        <v>3</v>
      </c>
      <c r="Y27" s="69">
        <f t="shared" si="4"/>
        <v>16425.028125000001</v>
      </c>
      <c r="Z27" s="69">
        <f t="shared" si="5"/>
        <v>0</v>
      </c>
      <c r="AA27" s="69">
        <f t="shared" si="6"/>
        <v>16425.028125000001</v>
      </c>
      <c r="AB27" s="69">
        <f t="shared" si="7"/>
        <v>0</v>
      </c>
      <c r="AC27" s="69">
        <f t="shared" si="8"/>
        <v>65700.112500000003</v>
      </c>
      <c r="AD27" s="69">
        <f t="shared" si="9"/>
        <v>0</v>
      </c>
      <c r="AE27" s="69">
        <f t="shared" si="10"/>
        <v>98550.168750000012</v>
      </c>
      <c r="AF27" s="69">
        <f t="shared" si="11"/>
        <v>49275.084375000006</v>
      </c>
      <c r="AG27" s="69">
        <f>(AE27+AF27)*10%</f>
        <v>14782.525312500002</v>
      </c>
      <c r="AH27" s="69">
        <f t="shared" si="12"/>
        <v>2654.55</v>
      </c>
      <c r="AI27" s="69">
        <f t="shared" si="13"/>
        <v>165262.32843750002</v>
      </c>
      <c r="AJ27" s="106"/>
      <c r="AK27" s="71">
        <f t="shared" si="14"/>
        <v>0</v>
      </c>
      <c r="AL27" s="106"/>
      <c r="AM27" s="71">
        <f t="shared" si="15"/>
        <v>0</v>
      </c>
      <c r="AN27" s="71">
        <f t="shared" si="16"/>
        <v>0</v>
      </c>
      <c r="AO27" s="71">
        <f t="shared" si="16"/>
        <v>0</v>
      </c>
      <c r="AP27" s="106">
        <v>7.5</v>
      </c>
      <c r="AQ27" s="71">
        <f t="shared" si="17"/>
        <v>4147.734375</v>
      </c>
      <c r="AR27" s="106"/>
      <c r="AS27" s="71">
        <f t="shared" si="18"/>
        <v>0</v>
      </c>
      <c r="AT27" s="70">
        <f t="shared" si="19"/>
        <v>7.5</v>
      </c>
      <c r="AU27" s="71">
        <f t="shared" si="19"/>
        <v>4147.734375</v>
      </c>
      <c r="AV27" s="70">
        <f t="shared" si="20"/>
        <v>7.5</v>
      </c>
      <c r="AW27" s="71">
        <f t="shared" si="20"/>
        <v>4147.734375</v>
      </c>
      <c r="AX27" s="107" t="s">
        <v>189</v>
      </c>
      <c r="AY27" s="107"/>
      <c r="AZ27" s="107">
        <v>1</v>
      </c>
      <c r="BA27" s="124"/>
      <c r="BB27" s="71">
        <f>17697*60%</f>
        <v>10618.199999999999</v>
      </c>
      <c r="BC27" s="67"/>
      <c r="BD27" s="67"/>
      <c r="BE27" s="67"/>
      <c r="BF27" s="69">
        <f t="shared" si="21"/>
        <v>0</v>
      </c>
      <c r="BG27" s="69">
        <f t="shared" si="22"/>
        <v>18</v>
      </c>
      <c r="BH27" s="69">
        <f t="shared" si="23"/>
        <v>44347.575937500005</v>
      </c>
      <c r="BI27" s="69"/>
      <c r="BJ27" s="69">
        <f t="shared" si="24"/>
        <v>0</v>
      </c>
      <c r="BK27" s="69">
        <f>V27+W27+X27</f>
        <v>18</v>
      </c>
      <c r="BL27" s="69">
        <f>(AE27+AF27)*35%</f>
        <v>51738.838593750006</v>
      </c>
      <c r="BM27" s="69"/>
      <c r="BN27" s="69"/>
      <c r="BO27" s="69">
        <v>5</v>
      </c>
      <c r="BP27" s="72">
        <f>7079/16*BO27</f>
        <v>2212.1875</v>
      </c>
      <c r="BQ27" s="69">
        <f t="shared" si="26"/>
        <v>113064.53640625</v>
      </c>
      <c r="BR27" s="69">
        <f t="shared" si="27"/>
        <v>118199.43156250002</v>
      </c>
      <c r="BS27" s="69">
        <f t="shared" si="28"/>
        <v>59113.510312500002</v>
      </c>
      <c r="BT27" s="69">
        <f t="shared" si="29"/>
        <v>101013.92296875</v>
      </c>
      <c r="BU27" s="69">
        <f t="shared" si="30"/>
        <v>278326.86484375002</v>
      </c>
      <c r="BV27" s="73">
        <f t="shared" si="31"/>
        <v>3339922.3781250003</v>
      </c>
      <c r="BW27" s="54" t="s">
        <v>231</v>
      </c>
    </row>
    <row r="28" spans="1:82" s="74" customFormat="1" ht="14.25" customHeight="1" x14ac:dyDescent="0.3">
      <c r="A28" s="66">
        <v>5</v>
      </c>
      <c r="B28" s="104" t="s">
        <v>207</v>
      </c>
      <c r="C28" s="120" t="s">
        <v>198</v>
      </c>
      <c r="D28" s="125" t="s">
        <v>61</v>
      </c>
      <c r="E28" s="119" t="s">
        <v>319</v>
      </c>
      <c r="F28" s="122"/>
      <c r="G28" s="123"/>
      <c r="H28" s="123"/>
      <c r="I28" s="122"/>
      <c r="J28" s="67" t="s">
        <v>65</v>
      </c>
      <c r="K28" s="67" t="s">
        <v>62</v>
      </c>
      <c r="L28" s="105">
        <v>5</v>
      </c>
      <c r="M28" s="67">
        <v>4.2699999999999996</v>
      </c>
      <c r="N28" s="68">
        <v>17697</v>
      </c>
      <c r="O28" s="69">
        <f t="shared" si="1"/>
        <v>75566.189999999988</v>
      </c>
      <c r="P28" s="67">
        <v>3</v>
      </c>
      <c r="Q28" s="67"/>
      <c r="R28" s="67"/>
      <c r="S28" s="67"/>
      <c r="T28" s="67">
        <v>4</v>
      </c>
      <c r="U28" s="67"/>
      <c r="V28" s="67">
        <f t="shared" si="2"/>
        <v>3</v>
      </c>
      <c r="W28" s="67">
        <f t="shared" si="3"/>
        <v>4</v>
      </c>
      <c r="X28" s="67">
        <f t="shared" si="3"/>
        <v>0</v>
      </c>
      <c r="Y28" s="69">
        <f t="shared" si="4"/>
        <v>14168.660624999997</v>
      </c>
      <c r="Z28" s="69">
        <f t="shared" si="5"/>
        <v>0</v>
      </c>
      <c r="AA28" s="69">
        <f t="shared" si="6"/>
        <v>0</v>
      </c>
      <c r="AB28" s="69">
        <f t="shared" si="7"/>
        <v>0</v>
      </c>
      <c r="AC28" s="69">
        <f t="shared" si="8"/>
        <v>18891.547499999997</v>
      </c>
      <c r="AD28" s="69">
        <f t="shared" si="9"/>
        <v>0</v>
      </c>
      <c r="AE28" s="69">
        <f t="shared" si="10"/>
        <v>33060.20812499999</v>
      </c>
      <c r="AF28" s="69">
        <f t="shared" si="11"/>
        <v>16530.104062499995</v>
      </c>
      <c r="AG28" s="69"/>
      <c r="AH28" s="69">
        <f t="shared" si="12"/>
        <v>884.85</v>
      </c>
      <c r="AI28" s="69">
        <f t="shared" si="13"/>
        <v>50475.162187499984</v>
      </c>
      <c r="AJ28" s="106"/>
      <c r="AK28" s="71">
        <f t="shared" si="14"/>
        <v>0</v>
      </c>
      <c r="AL28" s="106">
        <v>3</v>
      </c>
      <c r="AM28" s="71">
        <f t="shared" si="15"/>
        <v>1659.09375</v>
      </c>
      <c r="AN28" s="71"/>
      <c r="AO28" s="71">
        <f t="shared" si="16"/>
        <v>1659.09375</v>
      </c>
      <c r="AP28" s="106">
        <v>4</v>
      </c>
      <c r="AQ28" s="71">
        <f t="shared" si="17"/>
        <v>2212.125</v>
      </c>
      <c r="AR28" s="71"/>
      <c r="AS28" s="71">
        <f t="shared" si="18"/>
        <v>0</v>
      </c>
      <c r="AT28" s="70">
        <f t="shared" si="19"/>
        <v>4</v>
      </c>
      <c r="AU28" s="71">
        <f t="shared" si="19"/>
        <v>2212.125</v>
      </c>
      <c r="AV28" s="70">
        <f t="shared" si="20"/>
        <v>4</v>
      </c>
      <c r="AW28" s="71">
        <f t="shared" si="20"/>
        <v>3871.21875</v>
      </c>
      <c r="AX28" s="107" t="s">
        <v>295</v>
      </c>
      <c r="AY28" s="107"/>
      <c r="AZ28" s="124">
        <v>0.5</v>
      </c>
      <c r="BA28" s="107"/>
      <c r="BB28" s="71">
        <f t="shared" ref="BB28:BB34" si="32">SUM(N28*AY28)*50%+(N28*AZ28)*60%+(N28*BA28)*60%</f>
        <v>5309.0999999999995</v>
      </c>
      <c r="BC28" s="67"/>
      <c r="BD28" s="67"/>
      <c r="BE28" s="67"/>
      <c r="BF28" s="69">
        <f t="shared" si="21"/>
        <v>0</v>
      </c>
      <c r="BG28" s="69">
        <f t="shared" si="22"/>
        <v>7</v>
      </c>
      <c r="BH28" s="69">
        <f t="shared" si="23"/>
        <v>14877.093656249996</v>
      </c>
      <c r="BI28" s="69"/>
      <c r="BJ28" s="69">
        <f t="shared" si="24"/>
        <v>0</v>
      </c>
      <c r="BK28" s="69"/>
      <c r="BL28" s="69"/>
      <c r="BM28" s="69"/>
      <c r="BN28" s="69"/>
      <c r="BO28" s="69"/>
      <c r="BP28" s="72">
        <f t="shared" ref="BP28:BP91" si="33">7079/16*BO28</f>
        <v>0</v>
      </c>
      <c r="BQ28" s="69">
        <f t="shared" si="26"/>
        <v>24057.412406249994</v>
      </c>
      <c r="BR28" s="69">
        <f t="shared" si="27"/>
        <v>33945.058124999989</v>
      </c>
      <c r="BS28" s="69">
        <f t="shared" si="28"/>
        <v>24057.412406249994</v>
      </c>
      <c r="BT28" s="69">
        <f t="shared" si="29"/>
        <v>16530.104062499995</v>
      </c>
      <c r="BU28" s="69">
        <f t="shared" si="30"/>
        <v>74532.574593749974</v>
      </c>
      <c r="BV28" s="73">
        <f t="shared" si="31"/>
        <v>894390.89512499969</v>
      </c>
      <c r="BW28" s="54"/>
      <c r="BY28" s="108"/>
    </row>
    <row r="29" spans="1:82" s="74" customFormat="1" ht="14.25" customHeight="1" x14ac:dyDescent="0.3">
      <c r="A29" s="101">
        <v>6</v>
      </c>
      <c r="B29" s="126" t="s">
        <v>335</v>
      </c>
      <c r="C29" s="126" t="s">
        <v>63</v>
      </c>
      <c r="D29" s="127" t="s">
        <v>61</v>
      </c>
      <c r="E29" s="128" t="s">
        <v>329</v>
      </c>
      <c r="F29" s="122">
        <v>24</v>
      </c>
      <c r="G29" s="123">
        <v>42529</v>
      </c>
      <c r="H29" s="123">
        <v>44355</v>
      </c>
      <c r="I29" s="122" t="s">
        <v>330</v>
      </c>
      <c r="J29" s="67">
        <v>1</v>
      </c>
      <c r="K29" s="67" t="s">
        <v>337</v>
      </c>
      <c r="L29" s="105">
        <v>9.11</v>
      </c>
      <c r="M29" s="67">
        <v>4.79</v>
      </c>
      <c r="N29" s="68">
        <v>17697</v>
      </c>
      <c r="O29" s="69">
        <f t="shared" si="1"/>
        <v>84768.63</v>
      </c>
      <c r="P29" s="67"/>
      <c r="Q29" s="67"/>
      <c r="R29" s="67"/>
      <c r="S29" s="67">
        <v>4</v>
      </c>
      <c r="T29" s="67"/>
      <c r="U29" s="67"/>
      <c r="V29" s="67">
        <f t="shared" si="2"/>
        <v>4</v>
      </c>
      <c r="W29" s="67">
        <f t="shared" si="3"/>
        <v>0</v>
      </c>
      <c r="X29" s="67">
        <f t="shared" si="3"/>
        <v>0</v>
      </c>
      <c r="Y29" s="69">
        <f t="shared" si="4"/>
        <v>0</v>
      </c>
      <c r="Z29" s="69">
        <f t="shared" si="5"/>
        <v>0</v>
      </c>
      <c r="AA29" s="69">
        <f t="shared" si="6"/>
        <v>0</v>
      </c>
      <c r="AB29" s="69">
        <f t="shared" si="7"/>
        <v>21192.157500000001</v>
      </c>
      <c r="AC29" s="69">
        <f t="shared" si="8"/>
        <v>0</v>
      </c>
      <c r="AD29" s="69">
        <f t="shared" si="9"/>
        <v>0</v>
      </c>
      <c r="AE29" s="69">
        <f t="shared" si="10"/>
        <v>21192.157500000001</v>
      </c>
      <c r="AF29" s="69">
        <f t="shared" si="11"/>
        <v>10596.078750000001</v>
      </c>
      <c r="AG29" s="69">
        <f>(AE29+AF29)*10%</f>
        <v>3178.8236250000004</v>
      </c>
      <c r="AH29" s="69">
        <f t="shared" si="12"/>
        <v>884.85</v>
      </c>
      <c r="AI29" s="69">
        <f t="shared" si="13"/>
        <v>35851.909874999998</v>
      </c>
      <c r="AJ29" s="106"/>
      <c r="AK29" s="71">
        <f t="shared" si="14"/>
        <v>0</v>
      </c>
      <c r="AL29" s="106"/>
      <c r="AM29" s="71">
        <f t="shared" si="15"/>
        <v>0</v>
      </c>
      <c r="AN29" s="71">
        <f>AJ29+AL29</f>
        <v>0</v>
      </c>
      <c r="AO29" s="71">
        <f t="shared" si="16"/>
        <v>0</v>
      </c>
      <c r="AP29" s="106"/>
      <c r="AQ29" s="71">
        <f t="shared" si="17"/>
        <v>0</v>
      </c>
      <c r="AR29" s="71"/>
      <c r="AS29" s="71">
        <f t="shared" si="18"/>
        <v>0</v>
      </c>
      <c r="AT29" s="70">
        <f t="shared" si="19"/>
        <v>0</v>
      </c>
      <c r="AU29" s="71">
        <f t="shared" si="19"/>
        <v>0</v>
      </c>
      <c r="AV29" s="70">
        <f t="shared" si="20"/>
        <v>0</v>
      </c>
      <c r="AW29" s="71">
        <f t="shared" si="20"/>
        <v>0</v>
      </c>
      <c r="AX29" s="107"/>
      <c r="AY29" s="124"/>
      <c r="AZ29" s="107"/>
      <c r="BA29" s="124"/>
      <c r="BB29" s="71">
        <f t="shared" si="32"/>
        <v>0</v>
      </c>
      <c r="BC29" s="67"/>
      <c r="BD29" s="67"/>
      <c r="BE29" s="67"/>
      <c r="BF29" s="69">
        <f t="shared" si="21"/>
        <v>0</v>
      </c>
      <c r="BG29" s="69">
        <f t="shared" si="22"/>
        <v>4</v>
      </c>
      <c r="BH29" s="69">
        <f t="shared" si="23"/>
        <v>9536.4708750000009</v>
      </c>
      <c r="BI29" s="69"/>
      <c r="BJ29" s="69">
        <f t="shared" si="24"/>
        <v>0</v>
      </c>
      <c r="BK29" s="69"/>
      <c r="BL29" s="69"/>
      <c r="BM29" s="69"/>
      <c r="BN29" s="69"/>
      <c r="BO29" s="69"/>
      <c r="BP29" s="72">
        <f t="shared" si="33"/>
        <v>0</v>
      </c>
      <c r="BQ29" s="69">
        <f t="shared" si="26"/>
        <v>9536.4708750000009</v>
      </c>
      <c r="BR29" s="69">
        <f t="shared" si="27"/>
        <v>25255.831125000001</v>
      </c>
      <c r="BS29" s="69">
        <f t="shared" si="28"/>
        <v>9536.4708750000009</v>
      </c>
      <c r="BT29" s="69">
        <f t="shared" si="29"/>
        <v>10596.078750000001</v>
      </c>
      <c r="BU29" s="69">
        <f t="shared" si="30"/>
        <v>45388.380749999997</v>
      </c>
      <c r="BV29" s="73">
        <f t="shared" si="31"/>
        <v>544660.5689999999</v>
      </c>
      <c r="BW29" s="54"/>
    </row>
    <row r="30" spans="1:82" s="74" customFormat="1" ht="14.25" customHeight="1" x14ac:dyDescent="0.3">
      <c r="A30" s="66">
        <v>7</v>
      </c>
      <c r="B30" s="129" t="s">
        <v>69</v>
      </c>
      <c r="C30" s="129" t="s">
        <v>70</v>
      </c>
      <c r="D30" s="130" t="s">
        <v>61</v>
      </c>
      <c r="E30" s="119" t="s">
        <v>246</v>
      </c>
      <c r="F30" s="122">
        <v>87</v>
      </c>
      <c r="G30" s="123">
        <v>43458</v>
      </c>
      <c r="H30" s="123">
        <v>45284</v>
      </c>
      <c r="I30" s="122" t="s">
        <v>169</v>
      </c>
      <c r="J30" s="67" t="s">
        <v>349</v>
      </c>
      <c r="K30" s="67" t="s">
        <v>64</v>
      </c>
      <c r="L30" s="105">
        <v>14.11</v>
      </c>
      <c r="M30" s="67">
        <v>5.16</v>
      </c>
      <c r="N30" s="68">
        <v>17697</v>
      </c>
      <c r="O30" s="69">
        <f t="shared" si="1"/>
        <v>91316.52</v>
      </c>
      <c r="P30" s="67"/>
      <c r="Q30" s="67">
        <v>4</v>
      </c>
      <c r="R30" s="67">
        <v>3</v>
      </c>
      <c r="S30" s="67"/>
      <c r="T30" s="67">
        <v>3</v>
      </c>
      <c r="U30" s="67"/>
      <c r="V30" s="67">
        <f t="shared" si="2"/>
        <v>0</v>
      </c>
      <c r="W30" s="67">
        <f t="shared" si="3"/>
        <v>7</v>
      </c>
      <c r="X30" s="67">
        <f t="shared" si="3"/>
        <v>3</v>
      </c>
      <c r="Y30" s="69">
        <f t="shared" si="4"/>
        <v>0</v>
      </c>
      <c r="Z30" s="69">
        <f t="shared" si="5"/>
        <v>22829.13</v>
      </c>
      <c r="AA30" s="69">
        <f t="shared" si="6"/>
        <v>17121.8475</v>
      </c>
      <c r="AB30" s="69">
        <f t="shared" si="7"/>
        <v>0</v>
      </c>
      <c r="AC30" s="69">
        <f t="shared" si="8"/>
        <v>17121.8475</v>
      </c>
      <c r="AD30" s="69">
        <f t="shared" si="9"/>
        <v>0</v>
      </c>
      <c r="AE30" s="69">
        <f t="shared" si="10"/>
        <v>57072.824999999997</v>
      </c>
      <c r="AF30" s="69">
        <f t="shared" si="11"/>
        <v>28536.412499999999</v>
      </c>
      <c r="AG30" s="69">
        <f>(AE30+AF30)*10%</f>
        <v>8560.9237499999999</v>
      </c>
      <c r="AH30" s="69">
        <f t="shared" si="12"/>
        <v>663.63750000000005</v>
      </c>
      <c r="AI30" s="69">
        <f t="shared" si="13"/>
        <v>94833.798749999987</v>
      </c>
      <c r="AJ30" s="106"/>
      <c r="AK30" s="71">
        <f t="shared" si="14"/>
        <v>0</v>
      </c>
      <c r="AL30" s="106"/>
      <c r="AM30" s="71">
        <f t="shared" si="15"/>
        <v>0</v>
      </c>
      <c r="AN30" s="71">
        <f>AJ30+AL30</f>
        <v>0</v>
      </c>
      <c r="AO30" s="71">
        <f t="shared" si="16"/>
        <v>0</v>
      </c>
      <c r="AP30" s="106"/>
      <c r="AQ30" s="71">
        <f t="shared" si="17"/>
        <v>0</v>
      </c>
      <c r="AR30" s="71"/>
      <c r="AS30" s="71">
        <f t="shared" si="18"/>
        <v>0</v>
      </c>
      <c r="AT30" s="70">
        <f t="shared" si="19"/>
        <v>0</v>
      </c>
      <c r="AU30" s="71">
        <f t="shared" si="19"/>
        <v>0</v>
      </c>
      <c r="AV30" s="70">
        <f t="shared" si="20"/>
        <v>0</v>
      </c>
      <c r="AW30" s="71">
        <f t="shared" si="20"/>
        <v>0</v>
      </c>
      <c r="AX30" s="107"/>
      <c r="AY30" s="107"/>
      <c r="AZ30" s="124"/>
      <c r="BA30" s="107"/>
      <c r="BB30" s="71">
        <f t="shared" si="32"/>
        <v>0</v>
      </c>
      <c r="BC30" s="67"/>
      <c r="BD30" s="67"/>
      <c r="BE30" s="67"/>
      <c r="BF30" s="69">
        <f t="shared" si="21"/>
        <v>0</v>
      </c>
      <c r="BG30" s="69">
        <f t="shared" si="22"/>
        <v>10</v>
      </c>
      <c r="BH30" s="69">
        <f t="shared" si="23"/>
        <v>25682.771249999994</v>
      </c>
      <c r="BI30" s="69"/>
      <c r="BJ30" s="69">
        <f t="shared" si="24"/>
        <v>0</v>
      </c>
      <c r="BK30" s="69">
        <f t="shared" ref="BK30:BK37" si="34">V30+W30+X30</f>
        <v>10</v>
      </c>
      <c r="BL30" s="69">
        <f>(AE30+AF30)*40%</f>
        <v>34243.695</v>
      </c>
      <c r="BM30" s="69"/>
      <c r="BN30" s="69"/>
      <c r="BO30" s="69"/>
      <c r="BP30" s="72">
        <f t="shared" si="33"/>
        <v>0</v>
      </c>
      <c r="BQ30" s="69">
        <f t="shared" si="26"/>
        <v>59926.466249999998</v>
      </c>
      <c r="BR30" s="69">
        <f t="shared" si="27"/>
        <v>66297.386249999996</v>
      </c>
      <c r="BS30" s="69">
        <f t="shared" si="28"/>
        <v>25682.771249999994</v>
      </c>
      <c r="BT30" s="69">
        <f t="shared" si="29"/>
        <v>62780.107499999998</v>
      </c>
      <c r="BU30" s="69">
        <f t="shared" si="30"/>
        <v>154760.26499999998</v>
      </c>
      <c r="BV30" s="73">
        <f t="shared" si="31"/>
        <v>1857123.1799999997</v>
      </c>
      <c r="BW30" s="54" t="s">
        <v>228</v>
      </c>
    </row>
    <row r="31" spans="1:82" s="74" customFormat="1" ht="14.25" customHeight="1" x14ac:dyDescent="0.3">
      <c r="A31" s="101">
        <v>8</v>
      </c>
      <c r="B31" s="129" t="s">
        <v>69</v>
      </c>
      <c r="C31" s="129" t="s">
        <v>73</v>
      </c>
      <c r="D31" s="130" t="s">
        <v>61</v>
      </c>
      <c r="E31" s="119" t="s">
        <v>247</v>
      </c>
      <c r="F31" s="122">
        <v>87</v>
      </c>
      <c r="G31" s="123">
        <v>43458</v>
      </c>
      <c r="H31" s="123">
        <v>45284</v>
      </c>
      <c r="I31" s="122" t="s">
        <v>73</v>
      </c>
      <c r="J31" s="67" t="s">
        <v>349</v>
      </c>
      <c r="K31" s="67" t="s">
        <v>64</v>
      </c>
      <c r="L31" s="105">
        <v>14.11</v>
      </c>
      <c r="M31" s="67">
        <v>5.16</v>
      </c>
      <c r="N31" s="68">
        <v>17697</v>
      </c>
      <c r="O31" s="69">
        <f t="shared" si="1"/>
        <v>91316.52</v>
      </c>
      <c r="P31" s="67"/>
      <c r="Q31" s="67">
        <v>6</v>
      </c>
      <c r="R31" s="67"/>
      <c r="S31" s="67"/>
      <c r="T31" s="67"/>
      <c r="U31" s="67"/>
      <c r="V31" s="67">
        <f t="shared" si="2"/>
        <v>0</v>
      </c>
      <c r="W31" s="67">
        <f t="shared" si="3"/>
        <v>6</v>
      </c>
      <c r="X31" s="67">
        <f t="shared" si="3"/>
        <v>0</v>
      </c>
      <c r="Y31" s="69">
        <f t="shared" si="4"/>
        <v>0</v>
      </c>
      <c r="Z31" s="69">
        <f t="shared" si="5"/>
        <v>34243.695</v>
      </c>
      <c r="AA31" s="69">
        <f t="shared" si="6"/>
        <v>0</v>
      </c>
      <c r="AB31" s="69">
        <f t="shared" si="7"/>
        <v>0</v>
      </c>
      <c r="AC31" s="69">
        <f t="shared" si="8"/>
        <v>0</v>
      </c>
      <c r="AD31" s="69">
        <f t="shared" si="9"/>
        <v>0</v>
      </c>
      <c r="AE31" s="69">
        <f t="shared" si="10"/>
        <v>34243.695</v>
      </c>
      <c r="AF31" s="69">
        <f t="shared" si="11"/>
        <v>17121.8475</v>
      </c>
      <c r="AG31" s="69">
        <f>(AE31+AF31)*10%</f>
        <v>5136.5542500000001</v>
      </c>
      <c r="AH31" s="69">
        <f t="shared" si="12"/>
        <v>0</v>
      </c>
      <c r="AI31" s="69">
        <f t="shared" si="13"/>
        <v>56502.096749999997</v>
      </c>
      <c r="AJ31" s="106"/>
      <c r="AK31" s="71">
        <f t="shared" si="14"/>
        <v>0</v>
      </c>
      <c r="AL31" s="106"/>
      <c r="AM31" s="71">
        <f t="shared" si="15"/>
        <v>0</v>
      </c>
      <c r="AN31" s="71">
        <f>AJ31+AL31</f>
        <v>0</v>
      </c>
      <c r="AO31" s="71">
        <f t="shared" si="16"/>
        <v>0</v>
      </c>
      <c r="AP31" s="106"/>
      <c r="AQ31" s="71">
        <f t="shared" si="17"/>
        <v>0</v>
      </c>
      <c r="AR31" s="71"/>
      <c r="AS31" s="71">
        <f t="shared" si="18"/>
        <v>0</v>
      </c>
      <c r="AT31" s="70">
        <f t="shared" si="19"/>
        <v>0</v>
      </c>
      <c r="AU31" s="71">
        <f t="shared" si="19"/>
        <v>0</v>
      </c>
      <c r="AV31" s="70">
        <f t="shared" si="20"/>
        <v>0</v>
      </c>
      <c r="AW31" s="71">
        <f t="shared" si="20"/>
        <v>0</v>
      </c>
      <c r="AX31" s="107"/>
      <c r="AY31" s="107"/>
      <c r="AZ31" s="124"/>
      <c r="BA31" s="107"/>
      <c r="BB31" s="71">
        <f t="shared" si="32"/>
        <v>0</v>
      </c>
      <c r="BC31" s="67"/>
      <c r="BD31" s="67"/>
      <c r="BE31" s="67"/>
      <c r="BF31" s="69">
        <f t="shared" si="21"/>
        <v>0</v>
      </c>
      <c r="BG31" s="69">
        <f t="shared" si="22"/>
        <v>6</v>
      </c>
      <c r="BH31" s="69">
        <f t="shared" si="23"/>
        <v>15409.662749999998</v>
      </c>
      <c r="BI31" s="69"/>
      <c r="BJ31" s="69">
        <f t="shared" si="24"/>
        <v>0</v>
      </c>
      <c r="BK31" s="69">
        <f t="shared" si="34"/>
        <v>6</v>
      </c>
      <c r="BL31" s="69">
        <f>(AE31+AF31)*40%</f>
        <v>20546.217000000001</v>
      </c>
      <c r="BM31" s="69"/>
      <c r="BN31" s="69"/>
      <c r="BO31" s="69"/>
      <c r="BP31" s="72">
        <f t="shared" si="33"/>
        <v>0</v>
      </c>
      <c r="BQ31" s="69">
        <f t="shared" si="26"/>
        <v>35955.87975</v>
      </c>
      <c r="BR31" s="69">
        <f t="shared" si="27"/>
        <v>39380.249250000001</v>
      </c>
      <c r="BS31" s="69">
        <f t="shared" si="28"/>
        <v>15409.662749999998</v>
      </c>
      <c r="BT31" s="69">
        <f t="shared" si="29"/>
        <v>37668.0645</v>
      </c>
      <c r="BU31" s="69">
        <f t="shared" si="30"/>
        <v>92457.97649999999</v>
      </c>
      <c r="BV31" s="73">
        <f t="shared" si="31"/>
        <v>1109495.7179999999</v>
      </c>
      <c r="BW31" s="54" t="s">
        <v>228</v>
      </c>
    </row>
    <row r="32" spans="1:82" s="74" customFormat="1" ht="14.25" customHeight="1" x14ac:dyDescent="0.3">
      <c r="A32" s="66">
        <v>9</v>
      </c>
      <c r="B32" s="189" t="s">
        <v>497</v>
      </c>
      <c r="C32" s="129" t="s">
        <v>73</v>
      </c>
      <c r="D32" s="130" t="s">
        <v>61</v>
      </c>
      <c r="E32" s="119" t="s">
        <v>247</v>
      </c>
      <c r="F32" s="122">
        <v>87</v>
      </c>
      <c r="G32" s="123">
        <v>43458</v>
      </c>
      <c r="H32" s="123">
        <v>45284</v>
      </c>
      <c r="I32" s="122" t="s">
        <v>73</v>
      </c>
      <c r="J32" s="67" t="s">
        <v>349</v>
      </c>
      <c r="K32" s="67" t="s">
        <v>64</v>
      </c>
      <c r="L32" s="105">
        <v>14.11</v>
      </c>
      <c r="M32" s="67">
        <v>5.16</v>
      </c>
      <c r="N32" s="68">
        <v>17697</v>
      </c>
      <c r="O32" s="69">
        <f t="shared" si="1"/>
        <v>91316.52</v>
      </c>
      <c r="P32" s="67"/>
      <c r="Q32" s="67">
        <v>3</v>
      </c>
      <c r="R32" s="67"/>
      <c r="S32" s="67"/>
      <c r="T32" s="67"/>
      <c r="U32" s="67"/>
      <c r="V32" s="67">
        <f t="shared" ref="V32" si="35">SUM(P32+S32)</f>
        <v>0</v>
      </c>
      <c r="W32" s="67">
        <f t="shared" ref="W32:X32" si="36">SUM(Q32+T32)</f>
        <v>3</v>
      </c>
      <c r="X32" s="67">
        <f t="shared" si="36"/>
        <v>0</v>
      </c>
      <c r="Y32" s="69">
        <f t="shared" si="4"/>
        <v>0</v>
      </c>
      <c r="Z32" s="69">
        <f t="shared" si="5"/>
        <v>17121.8475</v>
      </c>
      <c r="AA32" s="69">
        <f t="shared" si="6"/>
        <v>0</v>
      </c>
      <c r="AB32" s="69">
        <f t="shared" si="7"/>
        <v>0</v>
      </c>
      <c r="AC32" s="69">
        <f t="shared" si="8"/>
        <v>0</v>
      </c>
      <c r="AD32" s="69">
        <f t="shared" si="9"/>
        <v>0</v>
      </c>
      <c r="AE32" s="69">
        <f t="shared" ref="AE32" si="37">SUM(Y32:AD32)</f>
        <v>17121.8475</v>
      </c>
      <c r="AF32" s="69">
        <f t="shared" si="11"/>
        <v>8560.9237499999999</v>
      </c>
      <c r="AG32" s="69">
        <f>(AE32+AF32)*10%</f>
        <v>2568.2771250000001</v>
      </c>
      <c r="AH32" s="69">
        <f t="shared" si="12"/>
        <v>0</v>
      </c>
      <c r="AI32" s="69">
        <f t="shared" si="13"/>
        <v>28251.048374999998</v>
      </c>
      <c r="AJ32" s="106"/>
      <c r="AK32" s="71">
        <f t="shared" si="14"/>
        <v>0</v>
      </c>
      <c r="AL32" s="106"/>
      <c r="AM32" s="71">
        <f t="shared" si="15"/>
        <v>0</v>
      </c>
      <c r="AN32" s="71">
        <f>AJ32+AL32</f>
        <v>0</v>
      </c>
      <c r="AO32" s="71">
        <f t="shared" si="16"/>
        <v>0</v>
      </c>
      <c r="AP32" s="106"/>
      <c r="AQ32" s="71">
        <f t="shared" si="17"/>
        <v>0</v>
      </c>
      <c r="AR32" s="71"/>
      <c r="AS32" s="71">
        <f t="shared" si="18"/>
        <v>0</v>
      </c>
      <c r="AT32" s="70">
        <f t="shared" si="19"/>
        <v>0</v>
      </c>
      <c r="AU32" s="71">
        <f t="shared" si="19"/>
        <v>0</v>
      </c>
      <c r="AV32" s="70">
        <f t="shared" si="20"/>
        <v>0</v>
      </c>
      <c r="AW32" s="71">
        <f t="shared" si="20"/>
        <v>0</v>
      </c>
      <c r="AX32" s="107"/>
      <c r="AY32" s="107"/>
      <c r="AZ32" s="124"/>
      <c r="BA32" s="107"/>
      <c r="BB32" s="71">
        <f t="shared" si="32"/>
        <v>0</v>
      </c>
      <c r="BC32" s="67"/>
      <c r="BD32" s="67"/>
      <c r="BE32" s="67"/>
      <c r="BF32" s="69">
        <f t="shared" si="21"/>
        <v>0</v>
      </c>
      <c r="BG32" s="69">
        <f t="shared" si="22"/>
        <v>3</v>
      </c>
      <c r="BH32" s="69">
        <f t="shared" si="23"/>
        <v>7704.8313749999988</v>
      </c>
      <c r="BI32" s="69"/>
      <c r="BJ32" s="69">
        <f t="shared" si="24"/>
        <v>0</v>
      </c>
      <c r="BK32" s="69">
        <f t="shared" si="34"/>
        <v>3</v>
      </c>
      <c r="BL32" s="69">
        <f>(AE32+AF32)*40%</f>
        <v>10273.1085</v>
      </c>
      <c r="BM32" s="69"/>
      <c r="BN32" s="69"/>
      <c r="BO32" s="69"/>
      <c r="BP32" s="72">
        <f t="shared" si="33"/>
        <v>0</v>
      </c>
      <c r="BQ32" s="69">
        <f t="shared" si="26"/>
        <v>17977.939875</v>
      </c>
      <c r="BR32" s="69">
        <f t="shared" si="27"/>
        <v>19690.124625</v>
      </c>
      <c r="BS32" s="69">
        <f t="shared" si="28"/>
        <v>7704.8313749999988</v>
      </c>
      <c r="BT32" s="69">
        <f t="shared" si="29"/>
        <v>18834.03225</v>
      </c>
      <c r="BU32" s="69">
        <f t="shared" si="30"/>
        <v>46228.988249999995</v>
      </c>
      <c r="BV32" s="73">
        <f t="shared" si="31"/>
        <v>554747.85899999994</v>
      </c>
      <c r="BW32" s="54" t="s">
        <v>228</v>
      </c>
    </row>
    <row r="33" spans="1:76" s="74" customFormat="1" ht="14.25" customHeight="1" x14ac:dyDescent="0.3">
      <c r="A33" s="101">
        <v>10</v>
      </c>
      <c r="B33" s="129" t="s">
        <v>312</v>
      </c>
      <c r="C33" s="129" t="s">
        <v>313</v>
      </c>
      <c r="D33" s="130" t="s">
        <v>61</v>
      </c>
      <c r="E33" s="131" t="s">
        <v>314</v>
      </c>
      <c r="F33" s="122">
        <v>119</v>
      </c>
      <c r="G33" s="123">
        <v>44377</v>
      </c>
      <c r="H33" s="123">
        <v>46203</v>
      </c>
      <c r="I33" s="122" t="s">
        <v>165</v>
      </c>
      <c r="J33" s="67" t="s">
        <v>348</v>
      </c>
      <c r="K33" s="67" t="s">
        <v>68</v>
      </c>
      <c r="L33" s="105">
        <v>11</v>
      </c>
      <c r="M33" s="67">
        <v>4.8099999999999996</v>
      </c>
      <c r="N33" s="68">
        <v>17697</v>
      </c>
      <c r="O33" s="69">
        <f t="shared" si="1"/>
        <v>85122.569999999992</v>
      </c>
      <c r="P33" s="67"/>
      <c r="Q33" s="67">
        <v>15</v>
      </c>
      <c r="R33" s="67">
        <v>6</v>
      </c>
      <c r="S33" s="67"/>
      <c r="T33" s="67">
        <v>3</v>
      </c>
      <c r="U33" s="67"/>
      <c r="V33" s="67">
        <f t="shared" si="2"/>
        <v>0</v>
      </c>
      <c r="W33" s="67">
        <f t="shared" si="3"/>
        <v>18</v>
      </c>
      <c r="X33" s="67">
        <f t="shared" si="3"/>
        <v>6</v>
      </c>
      <c r="Y33" s="69">
        <f t="shared" si="4"/>
        <v>0</v>
      </c>
      <c r="Z33" s="69">
        <f t="shared" si="5"/>
        <v>79802.409374999988</v>
      </c>
      <c r="AA33" s="69">
        <f t="shared" si="6"/>
        <v>31920.963749999995</v>
      </c>
      <c r="AB33" s="69">
        <f t="shared" si="7"/>
        <v>0</v>
      </c>
      <c r="AC33" s="69">
        <f t="shared" si="8"/>
        <v>15960.481874999998</v>
      </c>
      <c r="AD33" s="69">
        <f t="shared" si="9"/>
        <v>0</v>
      </c>
      <c r="AE33" s="69">
        <f t="shared" si="10"/>
        <v>127683.85499999998</v>
      </c>
      <c r="AF33" s="69">
        <f t="shared" si="11"/>
        <v>63841.927499999991</v>
      </c>
      <c r="AG33" s="69">
        <f>(AE33+AF33)*10%</f>
        <v>19152.578249999999</v>
      </c>
      <c r="AH33" s="69">
        <f t="shared" si="12"/>
        <v>663.63750000000005</v>
      </c>
      <c r="AI33" s="69">
        <f t="shared" si="13"/>
        <v>211341.99824999998</v>
      </c>
      <c r="AJ33" s="106"/>
      <c r="AK33" s="71">
        <f t="shared" si="14"/>
        <v>0</v>
      </c>
      <c r="AL33" s="106"/>
      <c r="AM33" s="71">
        <f t="shared" si="15"/>
        <v>0</v>
      </c>
      <c r="AN33" s="71"/>
      <c r="AO33" s="71">
        <f t="shared" si="16"/>
        <v>0</v>
      </c>
      <c r="AP33" s="106"/>
      <c r="AQ33" s="71">
        <f t="shared" si="17"/>
        <v>0</v>
      </c>
      <c r="AR33" s="70">
        <v>18</v>
      </c>
      <c r="AS33" s="71">
        <f t="shared" si="18"/>
        <v>7963.6500000000005</v>
      </c>
      <c r="AT33" s="70">
        <f t="shared" si="19"/>
        <v>18</v>
      </c>
      <c r="AU33" s="71">
        <f t="shared" si="19"/>
        <v>7963.6500000000005</v>
      </c>
      <c r="AV33" s="70">
        <f t="shared" si="20"/>
        <v>18</v>
      </c>
      <c r="AW33" s="71">
        <f t="shared" si="20"/>
        <v>7963.6500000000005</v>
      </c>
      <c r="AX33" s="107" t="s">
        <v>178</v>
      </c>
      <c r="AY33" s="107"/>
      <c r="AZ33" s="124">
        <v>1</v>
      </c>
      <c r="BA33" s="107"/>
      <c r="BB33" s="71">
        <f t="shared" si="32"/>
        <v>10618.199999999999</v>
      </c>
      <c r="BC33" s="67"/>
      <c r="BD33" s="67"/>
      <c r="BE33" s="67"/>
      <c r="BF33" s="69">
        <f t="shared" si="21"/>
        <v>0</v>
      </c>
      <c r="BG33" s="69">
        <f t="shared" si="22"/>
        <v>24</v>
      </c>
      <c r="BH33" s="69">
        <f t="shared" si="23"/>
        <v>57457.734749999989</v>
      </c>
      <c r="BI33" s="69"/>
      <c r="BJ33" s="69">
        <f t="shared" si="24"/>
        <v>0</v>
      </c>
      <c r="BK33" s="69">
        <f t="shared" si="34"/>
        <v>24</v>
      </c>
      <c r="BL33" s="69">
        <f>(AE33+AF33)*35%</f>
        <v>67034.023874999984</v>
      </c>
      <c r="BM33" s="69"/>
      <c r="BN33" s="69"/>
      <c r="BO33" s="69"/>
      <c r="BP33" s="72">
        <f t="shared" si="33"/>
        <v>0</v>
      </c>
      <c r="BQ33" s="69">
        <f t="shared" si="26"/>
        <v>143073.60862499996</v>
      </c>
      <c r="BR33" s="69">
        <f t="shared" si="27"/>
        <v>147500.07074999998</v>
      </c>
      <c r="BS33" s="69">
        <f t="shared" si="28"/>
        <v>76039.58474999998</v>
      </c>
      <c r="BT33" s="69">
        <f t="shared" si="29"/>
        <v>130875.95137499998</v>
      </c>
      <c r="BU33" s="69">
        <f t="shared" si="30"/>
        <v>354415.60687499994</v>
      </c>
      <c r="BV33" s="73">
        <f t="shared" si="31"/>
        <v>4252987.2824999988</v>
      </c>
      <c r="BW33" s="54" t="s">
        <v>231</v>
      </c>
    </row>
    <row r="34" spans="1:76" s="55" customFormat="1" ht="14.25" customHeight="1" x14ac:dyDescent="0.3">
      <c r="A34" s="66">
        <v>11</v>
      </c>
      <c r="B34" s="126" t="s">
        <v>166</v>
      </c>
      <c r="C34" s="126" t="s">
        <v>88</v>
      </c>
      <c r="D34" s="127" t="s">
        <v>61</v>
      </c>
      <c r="E34" s="132" t="s">
        <v>282</v>
      </c>
      <c r="F34" s="133">
        <v>115</v>
      </c>
      <c r="G34" s="134">
        <v>44365</v>
      </c>
      <c r="H34" s="134">
        <v>46191</v>
      </c>
      <c r="I34" s="133" t="s">
        <v>401</v>
      </c>
      <c r="J34" s="46" t="s">
        <v>350</v>
      </c>
      <c r="K34" s="46" t="s">
        <v>62</v>
      </c>
      <c r="L34" s="77">
        <v>6.02</v>
      </c>
      <c r="M34" s="77">
        <v>4.2699999999999996</v>
      </c>
      <c r="N34" s="68">
        <v>17697</v>
      </c>
      <c r="O34" s="69">
        <f t="shared" si="1"/>
        <v>75566.189999999988</v>
      </c>
      <c r="P34" s="46"/>
      <c r="Q34" s="46">
        <v>3</v>
      </c>
      <c r="R34" s="46"/>
      <c r="S34" s="46"/>
      <c r="T34" s="46">
        <v>4</v>
      </c>
      <c r="U34" s="46"/>
      <c r="V34" s="67">
        <f t="shared" si="2"/>
        <v>0</v>
      </c>
      <c r="W34" s="67">
        <f t="shared" si="3"/>
        <v>7</v>
      </c>
      <c r="X34" s="67">
        <f t="shared" si="3"/>
        <v>0</v>
      </c>
      <c r="Y34" s="69">
        <f t="shared" si="4"/>
        <v>0</v>
      </c>
      <c r="Z34" s="69">
        <f t="shared" si="5"/>
        <v>14168.660624999997</v>
      </c>
      <c r="AA34" s="69">
        <f t="shared" si="6"/>
        <v>0</v>
      </c>
      <c r="AB34" s="69">
        <f t="shared" si="7"/>
        <v>0</v>
      </c>
      <c r="AC34" s="69">
        <f t="shared" si="8"/>
        <v>18891.547499999997</v>
      </c>
      <c r="AD34" s="69">
        <f t="shared" si="9"/>
        <v>0</v>
      </c>
      <c r="AE34" s="69">
        <f t="shared" si="10"/>
        <v>33060.20812499999</v>
      </c>
      <c r="AF34" s="69">
        <f t="shared" si="11"/>
        <v>16530.104062499995</v>
      </c>
      <c r="AG34" s="69"/>
      <c r="AH34" s="69">
        <f t="shared" si="12"/>
        <v>884.85</v>
      </c>
      <c r="AI34" s="69">
        <f t="shared" si="13"/>
        <v>50475.162187499984</v>
      </c>
      <c r="AJ34" s="78"/>
      <c r="AK34" s="71">
        <f t="shared" si="14"/>
        <v>0</v>
      </c>
      <c r="AL34" s="78"/>
      <c r="AM34" s="71">
        <f t="shared" si="15"/>
        <v>0</v>
      </c>
      <c r="AN34" s="71">
        <f t="shared" ref="AN34:AO59" si="38">AJ34+AL34</f>
        <v>0</v>
      </c>
      <c r="AO34" s="71">
        <f t="shared" si="16"/>
        <v>0</v>
      </c>
      <c r="AP34" s="78"/>
      <c r="AQ34" s="71">
        <f t="shared" si="17"/>
        <v>0</v>
      </c>
      <c r="AR34" s="78"/>
      <c r="AS34" s="71">
        <f t="shared" si="18"/>
        <v>0</v>
      </c>
      <c r="AT34" s="70">
        <f t="shared" si="19"/>
        <v>0</v>
      </c>
      <c r="AU34" s="71">
        <f t="shared" si="19"/>
        <v>0</v>
      </c>
      <c r="AV34" s="70">
        <f t="shared" si="20"/>
        <v>0</v>
      </c>
      <c r="AW34" s="71">
        <f t="shared" si="20"/>
        <v>0</v>
      </c>
      <c r="AX34" s="79"/>
      <c r="AY34" s="80"/>
      <c r="AZ34" s="80"/>
      <c r="BA34" s="80"/>
      <c r="BB34" s="71">
        <f t="shared" si="32"/>
        <v>0</v>
      </c>
      <c r="BC34" s="46"/>
      <c r="BD34" s="46"/>
      <c r="BE34" s="72">
        <f>SUM(N34*BC34*20%)+(N34*BD34)*30%</f>
        <v>0</v>
      </c>
      <c r="BF34" s="69">
        <f t="shared" si="21"/>
        <v>0</v>
      </c>
      <c r="BG34" s="69">
        <f t="shared" si="22"/>
        <v>7</v>
      </c>
      <c r="BH34" s="69">
        <f t="shared" si="23"/>
        <v>14877.093656249996</v>
      </c>
      <c r="BI34" s="176"/>
      <c r="BJ34" s="72">
        <f t="shared" si="24"/>
        <v>0</v>
      </c>
      <c r="BK34" s="69">
        <f t="shared" si="34"/>
        <v>7</v>
      </c>
      <c r="BL34" s="69">
        <f>(AE34+AF34)*30%</f>
        <v>14877.093656249996</v>
      </c>
      <c r="BM34" s="69"/>
      <c r="BN34" s="69"/>
      <c r="BO34" s="176"/>
      <c r="BP34" s="72">
        <f t="shared" si="33"/>
        <v>0</v>
      </c>
      <c r="BQ34" s="69">
        <f t="shared" si="26"/>
        <v>29754.187312499991</v>
      </c>
      <c r="BR34" s="69">
        <f t="shared" si="27"/>
        <v>33945.058124999989</v>
      </c>
      <c r="BS34" s="69">
        <f t="shared" si="28"/>
        <v>14877.093656249996</v>
      </c>
      <c r="BT34" s="69">
        <f t="shared" si="29"/>
        <v>31407.197718749991</v>
      </c>
      <c r="BU34" s="69">
        <f t="shared" si="30"/>
        <v>80229.349499999982</v>
      </c>
      <c r="BV34" s="73">
        <f t="shared" si="31"/>
        <v>962752.19399999978</v>
      </c>
      <c r="BW34" s="54" t="s">
        <v>232</v>
      </c>
    </row>
    <row r="35" spans="1:76" s="74" customFormat="1" ht="14.25" customHeight="1" x14ac:dyDescent="0.3">
      <c r="A35" s="101">
        <v>12</v>
      </c>
      <c r="B35" s="104" t="s">
        <v>75</v>
      </c>
      <c r="C35" s="104" t="s">
        <v>155</v>
      </c>
      <c r="D35" s="67" t="s">
        <v>61</v>
      </c>
      <c r="E35" s="68" t="s">
        <v>76</v>
      </c>
      <c r="F35" s="75">
        <v>82</v>
      </c>
      <c r="G35" s="76">
        <v>43304</v>
      </c>
      <c r="H35" s="76">
        <v>45130</v>
      </c>
      <c r="I35" s="75" t="s">
        <v>170</v>
      </c>
      <c r="J35" s="67" t="s">
        <v>349</v>
      </c>
      <c r="K35" s="67" t="s">
        <v>64</v>
      </c>
      <c r="L35" s="105">
        <v>27</v>
      </c>
      <c r="M35" s="67">
        <v>5.41</v>
      </c>
      <c r="N35" s="68">
        <v>17697</v>
      </c>
      <c r="O35" s="69">
        <f t="shared" si="1"/>
        <v>95740.77</v>
      </c>
      <c r="P35" s="67"/>
      <c r="Q35" s="67"/>
      <c r="R35" s="67"/>
      <c r="S35" s="67">
        <v>15</v>
      </c>
      <c r="T35" s="67"/>
      <c r="U35" s="67"/>
      <c r="V35" s="67">
        <f t="shared" si="2"/>
        <v>15</v>
      </c>
      <c r="W35" s="67">
        <f t="shared" si="3"/>
        <v>0</v>
      </c>
      <c r="X35" s="67">
        <f t="shared" si="3"/>
        <v>0</v>
      </c>
      <c r="Y35" s="69">
        <f t="shared" si="4"/>
        <v>0</v>
      </c>
      <c r="Z35" s="69">
        <f t="shared" si="5"/>
        <v>0</v>
      </c>
      <c r="AA35" s="69">
        <f t="shared" si="6"/>
        <v>0</v>
      </c>
      <c r="AB35" s="69">
        <f t="shared" si="7"/>
        <v>89756.971875000003</v>
      </c>
      <c r="AC35" s="69">
        <f t="shared" si="8"/>
        <v>0</v>
      </c>
      <c r="AD35" s="69">
        <f t="shared" si="9"/>
        <v>0</v>
      </c>
      <c r="AE35" s="69">
        <f t="shared" si="10"/>
        <v>89756.971875000003</v>
      </c>
      <c r="AF35" s="69">
        <f t="shared" si="11"/>
        <v>44878.485937500001</v>
      </c>
      <c r="AG35" s="69">
        <f>(AE35+AF35)*10%</f>
        <v>13463.545781250003</v>
      </c>
      <c r="AH35" s="69">
        <f t="shared" si="12"/>
        <v>3318.1875</v>
      </c>
      <c r="AI35" s="69">
        <f t="shared" si="13"/>
        <v>151417.19109375001</v>
      </c>
      <c r="AJ35" s="106">
        <v>15</v>
      </c>
      <c r="AK35" s="71">
        <f t="shared" si="14"/>
        <v>6636.375</v>
      </c>
      <c r="AL35" s="106"/>
      <c r="AM35" s="71">
        <f t="shared" si="15"/>
        <v>0</v>
      </c>
      <c r="AN35" s="71">
        <f t="shared" si="38"/>
        <v>15</v>
      </c>
      <c r="AO35" s="71">
        <f t="shared" si="16"/>
        <v>6636.375</v>
      </c>
      <c r="AP35" s="106"/>
      <c r="AQ35" s="71">
        <f t="shared" si="17"/>
        <v>0</v>
      </c>
      <c r="AR35" s="71"/>
      <c r="AS35" s="71">
        <f t="shared" si="18"/>
        <v>0</v>
      </c>
      <c r="AT35" s="70">
        <f t="shared" si="19"/>
        <v>0</v>
      </c>
      <c r="AU35" s="71">
        <f t="shared" si="19"/>
        <v>0</v>
      </c>
      <c r="AV35" s="70">
        <f t="shared" si="20"/>
        <v>15</v>
      </c>
      <c r="AW35" s="71">
        <f t="shared" si="20"/>
        <v>6636.375</v>
      </c>
      <c r="AX35" s="107" t="s">
        <v>191</v>
      </c>
      <c r="AY35" s="107">
        <v>1</v>
      </c>
      <c r="AZ35" s="107"/>
      <c r="BA35" s="107"/>
      <c r="BB35" s="71">
        <f>17697*50%</f>
        <v>8848.5</v>
      </c>
      <c r="BC35" s="67"/>
      <c r="BD35" s="67"/>
      <c r="BE35" s="67"/>
      <c r="BF35" s="69">
        <f t="shared" si="21"/>
        <v>0</v>
      </c>
      <c r="BG35" s="69">
        <f t="shared" si="22"/>
        <v>15</v>
      </c>
      <c r="BH35" s="69">
        <f t="shared" si="23"/>
        <v>40390.637343750001</v>
      </c>
      <c r="BI35" s="69"/>
      <c r="BJ35" s="69">
        <f t="shared" si="24"/>
        <v>0</v>
      </c>
      <c r="BK35" s="69">
        <f t="shared" si="34"/>
        <v>15</v>
      </c>
      <c r="BL35" s="69">
        <f>(AE35+AF35)*40%</f>
        <v>53854.18312500001</v>
      </c>
      <c r="BM35" s="193"/>
      <c r="BN35" s="193">
        <v>17697</v>
      </c>
      <c r="BO35" s="69"/>
      <c r="BP35" s="72">
        <f t="shared" si="33"/>
        <v>0</v>
      </c>
      <c r="BQ35" s="69">
        <f t="shared" si="26"/>
        <v>127426.69546875001</v>
      </c>
      <c r="BR35" s="69">
        <f t="shared" si="27"/>
        <v>106538.70515625001</v>
      </c>
      <c r="BS35" s="69">
        <f t="shared" si="28"/>
        <v>55875.512343750001</v>
      </c>
      <c r="BT35" s="69">
        <f t="shared" si="29"/>
        <v>98732.669062500005</v>
      </c>
      <c r="BU35" s="69">
        <f t="shared" si="30"/>
        <v>278843.88656250003</v>
      </c>
      <c r="BV35" s="73">
        <f t="shared" si="31"/>
        <v>3346126.6387500004</v>
      </c>
      <c r="BW35" s="54" t="s">
        <v>228</v>
      </c>
      <c r="BX35" s="108"/>
    </row>
    <row r="36" spans="1:76" s="74" customFormat="1" ht="14.25" customHeight="1" x14ac:dyDescent="0.3">
      <c r="A36" s="66">
        <v>13</v>
      </c>
      <c r="B36" s="81" t="s">
        <v>77</v>
      </c>
      <c r="C36" s="81" t="s">
        <v>78</v>
      </c>
      <c r="D36" s="67" t="s">
        <v>61</v>
      </c>
      <c r="E36" s="119" t="s">
        <v>151</v>
      </c>
      <c r="F36" s="75">
        <v>78</v>
      </c>
      <c r="G36" s="76">
        <v>43304</v>
      </c>
      <c r="H36" s="76">
        <v>45130</v>
      </c>
      <c r="I36" s="75" t="s">
        <v>167</v>
      </c>
      <c r="J36" s="67" t="s">
        <v>349</v>
      </c>
      <c r="K36" s="67" t="s">
        <v>64</v>
      </c>
      <c r="L36" s="105">
        <v>28.11</v>
      </c>
      <c r="M36" s="67">
        <v>5.41</v>
      </c>
      <c r="N36" s="68">
        <v>17697</v>
      </c>
      <c r="O36" s="69">
        <f t="shared" si="1"/>
        <v>95740.77</v>
      </c>
      <c r="P36" s="67"/>
      <c r="Q36" s="67"/>
      <c r="R36" s="67"/>
      <c r="S36" s="67"/>
      <c r="T36" s="67">
        <v>8</v>
      </c>
      <c r="U36" s="67"/>
      <c r="V36" s="67">
        <f t="shared" si="2"/>
        <v>0</v>
      </c>
      <c r="W36" s="67">
        <f t="shared" si="3"/>
        <v>8</v>
      </c>
      <c r="X36" s="67">
        <f t="shared" si="3"/>
        <v>0</v>
      </c>
      <c r="Y36" s="69">
        <f t="shared" si="4"/>
        <v>0</v>
      </c>
      <c r="Z36" s="69">
        <f t="shared" si="5"/>
        <v>0</v>
      </c>
      <c r="AA36" s="69">
        <f t="shared" si="6"/>
        <v>0</v>
      </c>
      <c r="AB36" s="69">
        <f t="shared" si="7"/>
        <v>0</v>
      </c>
      <c r="AC36" s="69">
        <f t="shared" si="8"/>
        <v>47870.385000000002</v>
      </c>
      <c r="AD36" s="69">
        <f t="shared" si="9"/>
        <v>0</v>
      </c>
      <c r="AE36" s="69">
        <f t="shared" si="10"/>
        <v>47870.385000000002</v>
      </c>
      <c r="AF36" s="69">
        <f t="shared" si="11"/>
        <v>23935.192500000001</v>
      </c>
      <c r="AG36" s="69"/>
      <c r="AH36" s="69">
        <f t="shared" si="12"/>
        <v>1769.7</v>
      </c>
      <c r="AI36" s="69">
        <f t="shared" si="13"/>
        <v>73575.277499999997</v>
      </c>
      <c r="AJ36" s="106"/>
      <c r="AK36" s="71">
        <f t="shared" si="14"/>
        <v>0</v>
      </c>
      <c r="AL36" s="106"/>
      <c r="AM36" s="71">
        <f t="shared" si="15"/>
        <v>0</v>
      </c>
      <c r="AN36" s="71">
        <f t="shared" si="38"/>
        <v>0</v>
      </c>
      <c r="AO36" s="71">
        <f t="shared" si="16"/>
        <v>0</v>
      </c>
      <c r="AP36" s="106">
        <v>6</v>
      </c>
      <c r="AQ36" s="71">
        <f t="shared" si="17"/>
        <v>3318.1875</v>
      </c>
      <c r="AR36" s="71"/>
      <c r="AS36" s="71">
        <f t="shared" si="18"/>
        <v>0</v>
      </c>
      <c r="AT36" s="70">
        <f t="shared" si="19"/>
        <v>6</v>
      </c>
      <c r="AU36" s="71">
        <f t="shared" si="19"/>
        <v>3318.1875</v>
      </c>
      <c r="AV36" s="70">
        <f t="shared" si="20"/>
        <v>6</v>
      </c>
      <c r="AW36" s="71">
        <f t="shared" si="20"/>
        <v>3318.1875</v>
      </c>
      <c r="AX36" s="107"/>
      <c r="AY36" s="107"/>
      <c r="AZ36" s="107"/>
      <c r="BA36" s="107"/>
      <c r="BB36" s="71">
        <f>SUM(N36*AY36)*50%+(N36*AZ36)*60%+(N36*BA36)*60%</f>
        <v>0</v>
      </c>
      <c r="BC36" s="67"/>
      <c r="BD36" s="67"/>
      <c r="BE36" s="67"/>
      <c r="BF36" s="69">
        <f t="shared" si="21"/>
        <v>0</v>
      </c>
      <c r="BG36" s="69">
        <f t="shared" si="22"/>
        <v>8</v>
      </c>
      <c r="BH36" s="69">
        <f t="shared" si="23"/>
        <v>21541.67325</v>
      </c>
      <c r="BI36" s="69"/>
      <c r="BJ36" s="69">
        <f t="shared" si="24"/>
        <v>0</v>
      </c>
      <c r="BK36" s="69">
        <f t="shared" si="34"/>
        <v>8</v>
      </c>
      <c r="BL36" s="69">
        <f>(AE36+AF36)*40%</f>
        <v>28722.231</v>
      </c>
      <c r="BM36" s="69"/>
      <c r="BN36" s="69"/>
      <c r="BO36" s="69"/>
      <c r="BP36" s="72">
        <f t="shared" si="33"/>
        <v>0</v>
      </c>
      <c r="BQ36" s="69">
        <f t="shared" si="26"/>
        <v>53582.09175</v>
      </c>
      <c r="BR36" s="69">
        <f t="shared" si="27"/>
        <v>49640.084999999999</v>
      </c>
      <c r="BS36" s="69">
        <f t="shared" si="28"/>
        <v>24859.86075</v>
      </c>
      <c r="BT36" s="69">
        <f t="shared" si="29"/>
        <v>52657.423500000004</v>
      </c>
      <c r="BU36" s="69">
        <f t="shared" si="30"/>
        <v>127157.36924999999</v>
      </c>
      <c r="BV36" s="73">
        <f t="shared" si="31"/>
        <v>1525888.4309999999</v>
      </c>
      <c r="BW36" s="54" t="s">
        <v>228</v>
      </c>
      <c r="BX36" s="108"/>
    </row>
    <row r="37" spans="1:76" s="74" customFormat="1" ht="14.25" customHeight="1" x14ac:dyDescent="0.3">
      <c r="A37" s="101">
        <v>14</v>
      </c>
      <c r="B37" s="81" t="s">
        <v>77</v>
      </c>
      <c r="C37" s="81" t="s">
        <v>78</v>
      </c>
      <c r="D37" s="67" t="s">
        <v>61</v>
      </c>
      <c r="E37" s="119" t="s">
        <v>151</v>
      </c>
      <c r="F37" s="75">
        <v>78</v>
      </c>
      <c r="G37" s="76">
        <v>43304</v>
      </c>
      <c r="H37" s="76">
        <v>45130</v>
      </c>
      <c r="I37" s="75" t="s">
        <v>167</v>
      </c>
      <c r="J37" s="67" t="s">
        <v>349</v>
      </c>
      <c r="K37" s="67" t="s">
        <v>64</v>
      </c>
      <c r="L37" s="105">
        <v>28.11</v>
      </c>
      <c r="M37" s="67">
        <v>5.41</v>
      </c>
      <c r="N37" s="68">
        <v>17697</v>
      </c>
      <c r="O37" s="69">
        <f t="shared" si="1"/>
        <v>95740.77</v>
      </c>
      <c r="P37" s="67"/>
      <c r="Q37" s="67"/>
      <c r="R37" s="67"/>
      <c r="S37" s="67"/>
      <c r="T37" s="67">
        <v>4</v>
      </c>
      <c r="U37" s="67"/>
      <c r="V37" s="67">
        <f t="shared" ref="V37" si="39">SUM(P37+S37)</f>
        <v>0</v>
      </c>
      <c r="W37" s="67">
        <f t="shared" ref="W37:X37" si="40">SUM(Q37+T37)</f>
        <v>4</v>
      </c>
      <c r="X37" s="67">
        <f t="shared" si="40"/>
        <v>0</v>
      </c>
      <c r="Y37" s="69">
        <f t="shared" si="4"/>
        <v>0</v>
      </c>
      <c r="Z37" s="69">
        <f t="shared" si="5"/>
        <v>0</v>
      </c>
      <c r="AA37" s="69">
        <f t="shared" si="6"/>
        <v>0</v>
      </c>
      <c r="AB37" s="69">
        <f t="shared" si="7"/>
        <v>0</v>
      </c>
      <c r="AC37" s="69">
        <f t="shared" si="8"/>
        <v>23935.192500000001</v>
      </c>
      <c r="AD37" s="69">
        <f t="shared" si="9"/>
        <v>0</v>
      </c>
      <c r="AE37" s="69">
        <f t="shared" ref="AE37" si="41">SUM(Y37:AD37)</f>
        <v>23935.192500000001</v>
      </c>
      <c r="AF37" s="69">
        <f t="shared" si="11"/>
        <v>11967.596250000001</v>
      </c>
      <c r="AG37" s="69"/>
      <c r="AH37" s="69">
        <f t="shared" si="12"/>
        <v>884.85</v>
      </c>
      <c r="AI37" s="69">
        <f t="shared" si="13"/>
        <v>36787.638749999998</v>
      </c>
      <c r="AJ37" s="106"/>
      <c r="AK37" s="71">
        <f t="shared" si="14"/>
        <v>0</v>
      </c>
      <c r="AL37" s="106"/>
      <c r="AM37" s="71">
        <f t="shared" si="15"/>
        <v>0</v>
      </c>
      <c r="AN37" s="71">
        <f t="shared" si="38"/>
        <v>0</v>
      </c>
      <c r="AO37" s="71">
        <f t="shared" si="16"/>
        <v>0</v>
      </c>
      <c r="AP37" s="106">
        <v>1.5</v>
      </c>
      <c r="AQ37" s="71">
        <f t="shared" si="17"/>
        <v>829.546875</v>
      </c>
      <c r="AR37" s="71"/>
      <c r="AS37" s="71">
        <f t="shared" si="18"/>
        <v>0</v>
      </c>
      <c r="AT37" s="70">
        <f t="shared" si="19"/>
        <v>1.5</v>
      </c>
      <c r="AU37" s="71">
        <f t="shared" si="19"/>
        <v>829.546875</v>
      </c>
      <c r="AV37" s="70">
        <f t="shared" si="20"/>
        <v>1.5</v>
      </c>
      <c r="AW37" s="71">
        <f t="shared" si="20"/>
        <v>829.546875</v>
      </c>
      <c r="AX37" s="107"/>
      <c r="AY37" s="107"/>
      <c r="AZ37" s="107"/>
      <c r="BA37" s="107"/>
      <c r="BB37" s="71">
        <f>SUM(N37*AY37)*50%+(N37*AZ37)*60%+(N37*BA37)*60%</f>
        <v>0</v>
      </c>
      <c r="BC37" s="67"/>
      <c r="BD37" s="67"/>
      <c r="BE37" s="67"/>
      <c r="BF37" s="69">
        <f t="shared" si="21"/>
        <v>0</v>
      </c>
      <c r="BG37" s="69">
        <f t="shared" si="22"/>
        <v>4</v>
      </c>
      <c r="BH37" s="69">
        <f t="shared" si="23"/>
        <v>10770.836625</v>
      </c>
      <c r="BI37" s="69"/>
      <c r="BJ37" s="69">
        <f t="shared" si="24"/>
        <v>0</v>
      </c>
      <c r="BK37" s="69">
        <f t="shared" si="34"/>
        <v>4</v>
      </c>
      <c r="BL37" s="69">
        <f>(AE37+AF37)*40%</f>
        <v>14361.1155</v>
      </c>
      <c r="BM37" s="69"/>
      <c r="BN37" s="69"/>
      <c r="BO37" s="69"/>
      <c r="BP37" s="72">
        <f t="shared" si="33"/>
        <v>0</v>
      </c>
      <c r="BQ37" s="69">
        <f t="shared" si="26"/>
        <v>25961.499</v>
      </c>
      <c r="BR37" s="69">
        <f t="shared" si="27"/>
        <v>24820.0425</v>
      </c>
      <c r="BS37" s="69">
        <f t="shared" si="28"/>
        <v>11600.3835</v>
      </c>
      <c r="BT37" s="69">
        <f t="shared" si="29"/>
        <v>26328.711750000002</v>
      </c>
      <c r="BU37" s="69">
        <f t="shared" si="30"/>
        <v>62749.137749999994</v>
      </c>
      <c r="BV37" s="73">
        <f t="shared" si="31"/>
        <v>752989.65299999993</v>
      </c>
      <c r="BW37" s="54" t="s">
        <v>228</v>
      </c>
      <c r="BX37" s="108"/>
    </row>
    <row r="38" spans="1:76" s="139" customFormat="1" ht="14.25" customHeight="1" x14ac:dyDescent="0.3">
      <c r="A38" s="66">
        <v>15</v>
      </c>
      <c r="B38" s="102" t="s">
        <v>377</v>
      </c>
      <c r="C38" s="81" t="s">
        <v>241</v>
      </c>
      <c r="D38" s="46" t="s">
        <v>61</v>
      </c>
      <c r="E38" s="102" t="s">
        <v>378</v>
      </c>
      <c r="F38" s="135"/>
      <c r="G38" s="103"/>
      <c r="H38" s="103"/>
      <c r="I38" s="135"/>
      <c r="J38" s="46" t="s">
        <v>65</v>
      </c>
      <c r="K38" s="46" t="s">
        <v>62</v>
      </c>
      <c r="L38" s="77">
        <v>0</v>
      </c>
      <c r="M38" s="46">
        <v>4.0999999999999996</v>
      </c>
      <c r="N38" s="102">
        <v>17697</v>
      </c>
      <c r="O38" s="72">
        <f t="shared" si="1"/>
        <v>72557.7</v>
      </c>
      <c r="P38" s="46"/>
      <c r="Q38" s="46">
        <v>2</v>
      </c>
      <c r="R38" s="46"/>
      <c r="S38" s="46"/>
      <c r="T38" s="46">
        <v>11</v>
      </c>
      <c r="U38" s="46"/>
      <c r="V38" s="46">
        <f t="shared" si="2"/>
        <v>0</v>
      </c>
      <c r="W38" s="46">
        <f t="shared" si="3"/>
        <v>13</v>
      </c>
      <c r="X38" s="46">
        <f t="shared" si="3"/>
        <v>0</v>
      </c>
      <c r="Y38" s="72">
        <f t="shared" si="4"/>
        <v>0</v>
      </c>
      <c r="Z38" s="72">
        <f t="shared" si="5"/>
        <v>9069.7124999999996</v>
      </c>
      <c r="AA38" s="72">
        <f t="shared" si="6"/>
        <v>0</v>
      </c>
      <c r="AB38" s="72">
        <f t="shared" si="7"/>
        <v>0</v>
      </c>
      <c r="AC38" s="72">
        <f t="shared" si="8"/>
        <v>49883.418749999997</v>
      </c>
      <c r="AD38" s="72">
        <f t="shared" si="9"/>
        <v>0</v>
      </c>
      <c r="AE38" s="72">
        <f t="shared" si="10"/>
        <v>58953.131249999999</v>
      </c>
      <c r="AF38" s="72">
        <f t="shared" si="11"/>
        <v>29476.565624999999</v>
      </c>
      <c r="AG38" s="72">
        <f t="shared" ref="AG38:AG59" si="42">(AE38+AF38)*10%</f>
        <v>8842.9696874999991</v>
      </c>
      <c r="AH38" s="69">
        <f t="shared" si="12"/>
        <v>2433.3375000000001</v>
      </c>
      <c r="AI38" s="72">
        <f t="shared" si="13"/>
        <v>99706.004062499997</v>
      </c>
      <c r="AJ38" s="78"/>
      <c r="AK38" s="136">
        <f t="shared" si="14"/>
        <v>0</v>
      </c>
      <c r="AL38" s="78"/>
      <c r="AM38" s="136">
        <f t="shared" si="15"/>
        <v>0</v>
      </c>
      <c r="AN38" s="136">
        <f t="shared" si="38"/>
        <v>0</v>
      </c>
      <c r="AO38" s="136">
        <f t="shared" si="16"/>
        <v>0</v>
      </c>
      <c r="AP38" s="78"/>
      <c r="AQ38" s="136">
        <f t="shared" si="17"/>
        <v>0</v>
      </c>
      <c r="AR38" s="136"/>
      <c r="AS38" s="136">
        <f t="shared" si="18"/>
        <v>0</v>
      </c>
      <c r="AT38" s="137">
        <f t="shared" si="19"/>
        <v>0</v>
      </c>
      <c r="AU38" s="136">
        <f t="shared" si="19"/>
        <v>0</v>
      </c>
      <c r="AV38" s="137">
        <f t="shared" si="20"/>
        <v>0</v>
      </c>
      <c r="AW38" s="136">
        <f t="shared" si="20"/>
        <v>0</v>
      </c>
      <c r="AX38" s="79"/>
      <c r="AY38" s="80"/>
      <c r="AZ38" s="80"/>
      <c r="BA38" s="80"/>
      <c r="BB38" s="136">
        <f>SUM(N38*AY38)*50%+(N38*AZ38)*60%+(N38*BA38)*60%</f>
        <v>0</v>
      </c>
      <c r="BC38" s="46"/>
      <c r="BD38" s="46"/>
      <c r="BE38" s="46"/>
      <c r="BF38" s="72">
        <f t="shared" si="21"/>
        <v>0</v>
      </c>
      <c r="BG38" s="72">
        <f t="shared" si="22"/>
        <v>13</v>
      </c>
      <c r="BH38" s="72">
        <f t="shared" si="23"/>
        <v>26528.909062499999</v>
      </c>
      <c r="BI38" s="72"/>
      <c r="BJ38" s="72">
        <f t="shared" si="24"/>
        <v>0</v>
      </c>
      <c r="BK38" s="72"/>
      <c r="BL38" s="72"/>
      <c r="BM38" s="72"/>
      <c r="BN38" s="72"/>
      <c r="BO38" s="72"/>
      <c r="BP38" s="72">
        <f t="shared" si="33"/>
        <v>0</v>
      </c>
      <c r="BQ38" s="69">
        <f t="shared" si="26"/>
        <v>26528.909062499999</v>
      </c>
      <c r="BR38" s="72">
        <f t="shared" si="27"/>
        <v>70229.438437499994</v>
      </c>
      <c r="BS38" s="72">
        <f t="shared" si="28"/>
        <v>26528.909062499999</v>
      </c>
      <c r="BT38" s="72">
        <f t="shared" si="29"/>
        <v>29476.565624999999</v>
      </c>
      <c r="BU38" s="72">
        <f t="shared" si="30"/>
        <v>126234.91312499999</v>
      </c>
      <c r="BV38" s="138">
        <f t="shared" si="31"/>
        <v>1514818.9575</v>
      </c>
      <c r="BW38" s="139" t="s">
        <v>231</v>
      </c>
    </row>
    <row r="39" spans="1:76" s="74" customFormat="1" ht="14.25" customHeight="1" x14ac:dyDescent="0.3">
      <c r="A39" s="101">
        <v>16</v>
      </c>
      <c r="B39" s="104" t="s">
        <v>264</v>
      </c>
      <c r="C39" s="104" t="s">
        <v>356</v>
      </c>
      <c r="D39" s="67" t="s">
        <v>61</v>
      </c>
      <c r="E39" s="197" t="s">
        <v>267</v>
      </c>
      <c r="F39" s="75">
        <v>89</v>
      </c>
      <c r="G39" s="76">
        <v>43453</v>
      </c>
      <c r="H39" s="76">
        <v>45279</v>
      </c>
      <c r="I39" s="75" t="s">
        <v>170</v>
      </c>
      <c r="J39" s="67" t="s">
        <v>348</v>
      </c>
      <c r="K39" s="67" t="s">
        <v>72</v>
      </c>
      <c r="L39" s="105">
        <v>17.11</v>
      </c>
      <c r="M39" s="67">
        <v>5.03</v>
      </c>
      <c r="N39" s="68">
        <v>17697</v>
      </c>
      <c r="O39" s="69">
        <f t="shared" si="1"/>
        <v>89015.91</v>
      </c>
      <c r="P39" s="67"/>
      <c r="Q39" s="67"/>
      <c r="R39" s="67"/>
      <c r="S39" s="67">
        <v>15</v>
      </c>
      <c r="T39" s="67"/>
      <c r="U39" s="67"/>
      <c r="V39" s="67">
        <f t="shared" si="2"/>
        <v>15</v>
      </c>
      <c r="W39" s="67">
        <f t="shared" si="3"/>
        <v>0</v>
      </c>
      <c r="X39" s="67">
        <f t="shared" si="3"/>
        <v>0</v>
      </c>
      <c r="Y39" s="69">
        <f t="shared" si="4"/>
        <v>0</v>
      </c>
      <c r="Z39" s="69">
        <f t="shared" si="5"/>
        <v>0</v>
      </c>
      <c r="AA39" s="69">
        <f t="shared" si="6"/>
        <v>0</v>
      </c>
      <c r="AB39" s="69">
        <f t="shared" si="7"/>
        <v>83452.415625000009</v>
      </c>
      <c r="AC39" s="69">
        <f t="shared" si="8"/>
        <v>0</v>
      </c>
      <c r="AD39" s="69">
        <f t="shared" si="9"/>
        <v>0</v>
      </c>
      <c r="AE39" s="69">
        <f t="shared" si="10"/>
        <v>83452.415625000009</v>
      </c>
      <c r="AF39" s="69">
        <f t="shared" si="11"/>
        <v>41726.207812500004</v>
      </c>
      <c r="AG39" s="69">
        <f t="shared" si="42"/>
        <v>12517.862343750001</v>
      </c>
      <c r="AH39" s="69">
        <f t="shared" si="12"/>
        <v>3318.1875</v>
      </c>
      <c r="AI39" s="69">
        <f t="shared" si="13"/>
        <v>141014.67328125</v>
      </c>
      <c r="AJ39" s="106">
        <v>7</v>
      </c>
      <c r="AK39" s="71">
        <f t="shared" si="14"/>
        <v>3096.9750000000004</v>
      </c>
      <c r="AL39" s="106"/>
      <c r="AM39" s="71">
        <f t="shared" si="15"/>
        <v>0</v>
      </c>
      <c r="AN39" s="71">
        <f t="shared" si="38"/>
        <v>7</v>
      </c>
      <c r="AO39" s="71">
        <f t="shared" si="16"/>
        <v>3096.9750000000004</v>
      </c>
      <c r="AP39" s="106"/>
      <c r="AQ39" s="71">
        <f t="shared" si="17"/>
        <v>0</v>
      </c>
      <c r="AR39" s="71"/>
      <c r="AS39" s="71">
        <f t="shared" si="18"/>
        <v>0</v>
      </c>
      <c r="AT39" s="70">
        <f t="shared" si="19"/>
        <v>0</v>
      </c>
      <c r="AU39" s="71">
        <f t="shared" si="19"/>
        <v>0</v>
      </c>
      <c r="AV39" s="70">
        <f t="shared" si="20"/>
        <v>7</v>
      </c>
      <c r="AW39" s="71">
        <f t="shared" si="20"/>
        <v>3096.9750000000004</v>
      </c>
      <c r="AX39" s="107" t="s">
        <v>294</v>
      </c>
      <c r="AY39" s="107">
        <v>0.5</v>
      </c>
      <c r="AZ39" s="107"/>
      <c r="BA39" s="107"/>
      <c r="BB39" s="71">
        <f>17697*50%</f>
        <v>8848.5</v>
      </c>
      <c r="BC39" s="67"/>
      <c r="BD39" s="67"/>
      <c r="BE39" s="67"/>
      <c r="BF39" s="69">
        <f t="shared" si="21"/>
        <v>0</v>
      </c>
      <c r="BG39" s="69">
        <f t="shared" si="22"/>
        <v>15</v>
      </c>
      <c r="BH39" s="69">
        <f t="shared" si="23"/>
        <v>37553.587031249997</v>
      </c>
      <c r="BI39" s="69"/>
      <c r="BJ39" s="69"/>
      <c r="BK39" s="69">
        <f>V39+W39+X39</f>
        <v>15</v>
      </c>
      <c r="BL39" s="69">
        <f>(AE39+AF39)*35%</f>
        <v>43812.518203125001</v>
      </c>
      <c r="BM39" s="69"/>
      <c r="BN39" s="69"/>
      <c r="BO39" s="69"/>
      <c r="BP39" s="72">
        <f t="shared" si="33"/>
        <v>0</v>
      </c>
      <c r="BQ39" s="69">
        <f t="shared" si="26"/>
        <v>93311.580234374997</v>
      </c>
      <c r="BR39" s="69">
        <f t="shared" si="27"/>
        <v>99288.465468750015</v>
      </c>
      <c r="BS39" s="69">
        <f t="shared" si="28"/>
        <v>49499.062031249996</v>
      </c>
      <c r="BT39" s="69">
        <f t="shared" si="29"/>
        <v>85538.726015624998</v>
      </c>
      <c r="BU39" s="69">
        <f t="shared" si="30"/>
        <v>234326.25351562499</v>
      </c>
      <c r="BV39" s="73">
        <f t="shared" si="31"/>
        <v>2811915.0421874998</v>
      </c>
      <c r="BW39" s="54" t="s">
        <v>231</v>
      </c>
    </row>
    <row r="40" spans="1:76" s="74" customFormat="1" ht="14.25" customHeight="1" x14ac:dyDescent="0.3">
      <c r="A40" s="66">
        <v>17</v>
      </c>
      <c r="B40" s="68" t="s">
        <v>249</v>
      </c>
      <c r="C40" s="104" t="s">
        <v>251</v>
      </c>
      <c r="D40" s="67" t="s">
        <v>61</v>
      </c>
      <c r="E40" s="119" t="s">
        <v>250</v>
      </c>
      <c r="F40" s="75"/>
      <c r="G40" s="76"/>
      <c r="H40" s="76"/>
      <c r="I40" s="75"/>
      <c r="J40" s="67" t="s">
        <v>65</v>
      </c>
      <c r="K40" s="67" t="s">
        <v>62</v>
      </c>
      <c r="L40" s="105">
        <v>9</v>
      </c>
      <c r="M40" s="67">
        <v>4.33</v>
      </c>
      <c r="N40" s="68">
        <v>17697</v>
      </c>
      <c r="O40" s="69">
        <f t="shared" si="1"/>
        <v>76628.009999999995</v>
      </c>
      <c r="P40" s="67"/>
      <c r="Q40" s="67"/>
      <c r="R40" s="67"/>
      <c r="S40" s="67"/>
      <c r="T40" s="67">
        <v>11</v>
      </c>
      <c r="U40" s="67">
        <v>5</v>
      </c>
      <c r="V40" s="67">
        <f t="shared" si="2"/>
        <v>0</v>
      </c>
      <c r="W40" s="67">
        <f t="shared" si="3"/>
        <v>11</v>
      </c>
      <c r="X40" s="67">
        <f t="shared" si="3"/>
        <v>5</v>
      </c>
      <c r="Y40" s="69">
        <f t="shared" si="4"/>
        <v>0</v>
      </c>
      <c r="Z40" s="69">
        <f t="shared" si="5"/>
        <v>0</v>
      </c>
      <c r="AA40" s="69">
        <f t="shared" si="6"/>
        <v>0</v>
      </c>
      <c r="AB40" s="69">
        <f t="shared" si="7"/>
        <v>0</v>
      </c>
      <c r="AC40" s="69">
        <f t="shared" si="8"/>
        <v>52681.756874999999</v>
      </c>
      <c r="AD40" s="69">
        <f t="shared" si="9"/>
        <v>23946.253124999999</v>
      </c>
      <c r="AE40" s="69">
        <f t="shared" si="10"/>
        <v>76628.009999999995</v>
      </c>
      <c r="AF40" s="69">
        <f t="shared" si="11"/>
        <v>38314.004999999997</v>
      </c>
      <c r="AG40" s="69">
        <f t="shared" si="42"/>
        <v>11494.201499999999</v>
      </c>
      <c r="AH40" s="69">
        <f t="shared" si="12"/>
        <v>3539.4</v>
      </c>
      <c r="AI40" s="69">
        <f t="shared" si="13"/>
        <v>129975.61649999999</v>
      </c>
      <c r="AJ40" s="106"/>
      <c r="AK40" s="71">
        <f t="shared" si="14"/>
        <v>0</v>
      </c>
      <c r="AL40" s="106"/>
      <c r="AM40" s="71">
        <f t="shared" si="15"/>
        <v>0</v>
      </c>
      <c r="AN40" s="71">
        <f t="shared" si="38"/>
        <v>0</v>
      </c>
      <c r="AO40" s="71">
        <f t="shared" si="38"/>
        <v>0</v>
      </c>
      <c r="AP40" s="106"/>
      <c r="AQ40" s="71">
        <f t="shared" si="17"/>
        <v>0</v>
      </c>
      <c r="AR40" s="71">
        <v>9.5</v>
      </c>
      <c r="AS40" s="71">
        <f t="shared" si="18"/>
        <v>4203.0375000000004</v>
      </c>
      <c r="AT40" s="70">
        <f t="shared" si="19"/>
        <v>9.5</v>
      </c>
      <c r="AU40" s="71">
        <f t="shared" si="19"/>
        <v>4203.0375000000004</v>
      </c>
      <c r="AV40" s="70">
        <f t="shared" si="20"/>
        <v>9.5</v>
      </c>
      <c r="AW40" s="71">
        <f t="shared" si="20"/>
        <v>4203.0375000000004</v>
      </c>
      <c r="AX40" s="107" t="s">
        <v>293</v>
      </c>
      <c r="AY40" s="124"/>
      <c r="AZ40" s="124">
        <v>0.5</v>
      </c>
      <c r="BA40" s="124"/>
      <c r="BB40" s="71">
        <f>17697*60%</f>
        <v>10618.199999999999</v>
      </c>
      <c r="BC40" s="67"/>
      <c r="BD40" s="67"/>
      <c r="BE40" s="67"/>
      <c r="BF40" s="69">
        <f t="shared" si="21"/>
        <v>0</v>
      </c>
      <c r="BG40" s="69">
        <f t="shared" si="22"/>
        <v>16</v>
      </c>
      <c r="BH40" s="69">
        <f t="shared" si="23"/>
        <v>34482.604499999994</v>
      </c>
      <c r="BI40" s="69"/>
      <c r="BJ40" s="69"/>
      <c r="BK40" s="69"/>
      <c r="BL40" s="69"/>
      <c r="BM40" s="69"/>
      <c r="BN40" s="69"/>
      <c r="BO40" s="69"/>
      <c r="BP40" s="72">
        <f t="shared" si="33"/>
        <v>0</v>
      </c>
      <c r="BQ40" s="69">
        <f t="shared" si="26"/>
        <v>49303.84199999999</v>
      </c>
      <c r="BR40" s="69">
        <f t="shared" si="27"/>
        <v>91661.611499999985</v>
      </c>
      <c r="BS40" s="69">
        <f t="shared" si="28"/>
        <v>49303.84199999999</v>
      </c>
      <c r="BT40" s="69">
        <f t="shared" si="29"/>
        <v>38314.004999999997</v>
      </c>
      <c r="BU40" s="69">
        <f t="shared" si="30"/>
        <v>179279.45849999998</v>
      </c>
      <c r="BV40" s="73">
        <f t="shared" si="31"/>
        <v>2151353.5019999999</v>
      </c>
      <c r="BW40" s="54"/>
    </row>
    <row r="41" spans="1:76" s="74" customFormat="1" ht="14.25" customHeight="1" x14ac:dyDescent="0.3">
      <c r="A41" s="101">
        <v>18</v>
      </c>
      <c r="B41" s="68" t="s">
        <v>249</v>
      </c>
      <c r="C41" s="104" t="s">
        <v>89</v>
      </c>
      <c r="D41" s="67" t="s">
        <v>61</v>
      </c>
      <c r="E41" s="68" t="s">
        <v>252</v>
      </c>
      <c r="F41" s="75">
        <v>12</v>
      </c>
      <c r="G41" s="76">
        <v>42875</v>
      </c>
      <c r="H41" s="76">
        <v>44701</v>
      </c>
      <c r="I41" s="75" t="s">
        <v>89</v>
      </c>
      <c r="J41" s="67">
        <v>2</v>
      </c>
      <c r="K41" s="67" t="s">
        <v>68</v>
      </c>
      <c r="L41" s="105">
        <v>9</v>
      </c>
      <c r="M41" s="67">
        <v>4.74</v>
      </c>
      <c r="N41" s="68">
        <v>17697</v>
      </c>
      <c r="O41" s="69">
        <f t="shared" si="1"/>
        <v>83883.78</v>
      </c>
      <c r="P41" s="67"/>
      <c r="Q41" s="67"/>
      <c r="R41" s="67"/>
      <c r="S41" s="67"/>
      <c r="T41" s="67">
        <v>3</v>
      </c>
      <c r="U41" s="67"/>
      <c r="V41" s="67">
        <f t="shared" si="2"/>
        <v>0</v>
      </c>
      <c r="W41" s="67">
        <f t="shared" si="3"/>
        <v>3</v>
      </c>
      <c r="X41" s="67">
        <f t="shared" si="3"/>
        <v>0</v>
      </c>
      <c r="Y41" s="69">
        <f t="shared" si="4"/>
        <v>0</v>
      </c>
      <c r="Z41" s="69">
        <f t="shared" si="5"/>
        <v>0</v>
      </c>
      <c r="AA41" s="69">
        <f t="shared" si="6"/>
        <v>0</v>
      </c>
      <c r="AB41" s="69">
        <f t="shared" si="7"/>
        <v>0</v>
      </c>
      <c r="AC41" s="69">
        <f t="shared" si="8"/>
        <v>15728.20875</v>
      </c>
      <c r="AD41" s="69">
        <f t="shared" si="9"/>
        <v>0</v>
      </c>
      <c r="AE41" s="69">
        <f t="shared" si="10"/>
        <v>15728.20875</v>
      </c>
      <c r="AF41" s="69">
        <f t="shared" si="11"/>
        <v>7864.1043749999999</v>
      </c>
      <c r="AG41" s="69">
        <f t="shared" si="42"/>
        <v>2359.2313125000001</v>
      </c>
      <c r="AH41" s="69">
        <f t="shared" si="12"/>
        <v>663.63750000000005</v>
      </c>
      <c r="AI41" s="69">
        <f t="shared" si="13"/>
        <v>26615.181937499998</v>
      </c>
      <c r="AJ41" s="106"/>
      <c r="AK41" s="71">
        <f t="shared" si="14"/>
        <v>0</v>
      </c>
      <c r="AL41" s="106"/>
      <c r="AM41" s="71">
        <f t="shared" si="15"/>
        <v>0</v>
      </c>
      <c r="AN41" s="71">
        <f t="shared" si="38"/>
        <v>0</v>
      </c>
      <c r="AO41" s="71">
        <f t="shared" si="38"/>
        <v>0</v>
      </c>
      <c r="AP41" s="106"/>
      <c r="AQ41" s="71">
        <f t="shared" si="17"/>
        <v>0</v>
      </c>
      <c r="AR41" s="71">
        <v>2</v>
      </c>
      <c r="AS41" s="71">
        <f t="shared" si="18"/>
        <v>884.85</v>
      </c>
      <c r="AT41" s="70">
        <f t="shared" si="19"/>
        <v>2</v>
      </c>
      <c r="AU41" s="71">
        <f t="shared" si="19"/>
        <v>884.85</v>
      </c>
      <c r="AV41" s="70">
        <f t="shared" si="20"/>
        <v>2</v>
      </c>
      <c r="AW41" s="71">
        <f t="shared" si="20"/>
        <v>884.85</v>
      </c>
      <c r="AX41" s="107"/>
      <c r="AY41" s="124"/>
      <c r="AZ41" s="124"/>
      <c r="BA41" s="124"/>
      <c r="BB41" s="71">
        <f>SUM(N41*AY41)*50%+(N41*AZ41)*60%+(N41*BA41)*60%</f>
        <v>0</v>
      </c>
      <c r="BC41" s="67"/>
      <c r="BD41" s="67"/>
      <c r="BE41" s="67"/>
      <c r="BF41" s="69">
        <f t="shared" si="21"/>
        <v>0</v>
      </c>
      <c r="BG41" s="69">
        <f t="shared" si="22"/>
        <v>3</v>
      </c>
      <c r="BH41" s="69">
        <f t="shared" si="23"/>
        <v>7077.6939375000002</v>
      </c>
      <c r="BI41" s="69"/>
      <c r="BJ41" s="69">
        <v>17697</v>
      </c>
      <c r="BK41" s="69"/>
      <c r="BL41" s="69"/>
      <c r="BM41" s="69"/>
      <c r="BN41" s="69"/>
      <c r="BO41" s="69"/>
      <c r="BP41" s="72">
        <f t="shared" si="33"/>
        <v>0</v>
      </c>
      <c r="BQ41" s="69">
        <f t="shared" si="26"/>
        <v>25659.543937499999</v>
      </c>
      <c r="BR41" s="69">
        <f t="shared" si="27"/>
        <v>18751.077562499999</v>
      </c>
      <c r="BS41" s="69">
        <f t="shared" si="28"/>
        <v>25659.543937499999</v>
      </c>
      <c r="BT41" s="69">
        <f t="shared" si="29"/>
        <v>7864.1043749999999</v>
      </c>
      <c r="BU41" s="69">
        <f t="shared" si="30"/>
        <v>52274.725874999996</v>
      </c>
      <c r="BV41" s="73">
        <f t="shared" si="31"/>
        <v>627296.71049999993</v>
      </c>
      <c r="BW41" s="54" t="s">
        <v>275</v>
      </c>
    </row>
    <row r="42" spans="1:76" s="74" customFormat="1" ht="14.25" customHeight="1" x14ac:dyDescent="0.3">
      <c r="A42" s="66">
        <v>19</v>
      </c>
      <c r="B42" s="68" t="s">
        <v>304</v>
      </c>
      <c r="C42" s="104" t="s">
        <v>303</v>
      </c>
      <c r="D42" s="67" t="s">
        <v>61</v>
      </c>
      <c r="E42" s="68" t="s">
        <v>326</v>
      </c>
      <c r="F42" s="75">
        <v>117</v>
      </c>
      <c r="G42" s="76">
        <v>44365</v>
      </c>
      <c r="H42" s="76">
        <v>46191</v>
      </c>
      <c r="I42" s="75" t="s">
        <v>168</v>
      </c>
      <c r="J42" s="67" t="s">
        <v>350</v>
      </c>
      <c r="K42" s="67" t="s">
        <v>68</v>
      </c>
      <c r="L42" s="105">
        <v>11.09</v>
      </c>
      <c r="M42" s="67">
        <v>4.8099999999999996</v>
      </c>
      <c r="N42" s="68">
        <v>17697</v>
      </c>
      <c r="O42" s="69">
        <f t="shared" si="1"/>
        <v>85122.569999999992</v>
      </c>
      <c r="P42" s="67">
        <v>4</v>
      </c>
      <c r="Q42" s="67">
        <v>7</v>
      </c>
      <c r="R42" s="67">
        <v>3</v>
      </c>
      <c r="S42" s="67">
        <v>5</v>
      </c>
      <c r="T42" s="67"/>
      <c r="U42" s="67"/>
      <c r="V42" s="67">
        <f t="shared" si="2"/>
        <v>9</v>
      </c>
      <c r="W42" s="67">
        <f t="shared" si="3"/>
        <v>7</v>
      </c>
      <c r="X42" s="67">
        <f t="shared" si="3"/>
        <v>3</v>
      </c>
      <c r="Y42" s="69">
        <f t="shared" si="4"/>
        <v>21280.642499999998</v>
      </c>
      <c r="Z42" s="69">
        <f t="shared" si="5"/>
        <v>37241.124374999999</v>
      </c>
      <c r="AA42" s="69">
        <f t="shared" si="6"/>
        <v>15960.481874999998</v>
      </c>
      <c r="AB42" s="69">
        <f t="shared" si="7"/>
        <v>26600.803124999999</v>
      </c>
      <c r="AC42" s="69">
        <f t="shared" si="8"/>
        <v>0</v>
      </c>
      <c r="AD42" s="69">
        <f t="shared" si="9"/>
        <v>0</v>
      </c>
      <c r="AE42" s="69">
        <f t="shared" si="10"/>
        <v>101083.051875</v>
      </c>
      <c r="AF42" s="69">
        <f t="shared" si="11"/>
        <v>50541.525937500002</v>
      </c>
      <c r="AG42" s="69">
        <f t="shared" si="42"/>
        <v>15162.457781250001</v>
      </c>
      <c r="AH42" s="69">
        <f t="shared" si="12"/>
        <v>1106.0625</v>
      </c>
      <c r="AI42" s="69">
        <f t="shared" si="13"/>
        <v>167893.09809375001</v>
      </c>
      <c r="AJ42" s="106"/>
      <c r="AK42" s="71">
        <f t="shared" si="14"/>
        <v>0</v>
      </c>
      <c r="AL42" s="106">
        <v>9</v>
      </c>
      <c r="AM42" s="71">
        <f t="shared" si="15"/>
        <v>4977.28125</v>
      </c>
      <c r="AN42" s="71">
        <f t="shared" si="38"/>
        <v>9</v>
      </c>
      <c r="AO42" s="71">
        <f t="shared" si="38"/>
        <v>4977.28125</v>
      </c>
      <c r="AP42" s="106">
        <v>10</v>
      </c>
      <c r="AQ42" s="71">
        <f t="shared" si="17"/>
        <v>5530.3125</v>
      </c>
      <c r="AR42" s="71"/>
      <c r="AS42" s="71">
        <f t="shared" si="18"/>
        <v>0</v>
      </c>
      <c r="AT42" s="70">
        <f t="shared" si="19"/>
        <v>10</v>
      </c>
      <c r="AU42" s="71">
        <f t="shared" si="19"/>
        <v>5530.3125</v>
      </c>
      <c r="AV42" s="70">
        <f t="shared" si="20"/>
        <v>19</v>
      </c>
      <c r="AW42" s="71">
        <f t="shared" si="20"/>
        <v>10507.59375</v>
      </c>
      <c r="AX42" s="107"/>
      <c r="AY42" s="124"/>
      <c r="AZ42" s="124"/>
      <c r="BA42" s="124"/>
      <c r="BB42" s="71">
        <f>SUM(N42*AY42)*50%+(N42*AZ42)*60%+(N42*BA42)*60%</f>
        <v>0</v>
      </c>
      <c r="BC42" s="67"/>
      <c r="BD42" s="67"/>
      <c r="BE42" s="67"/>
      <c r="BF42" s="69">
        <f t="shared" si="21"/>
        <v>0</v>
      </c>
      <c r="BG42" s="69">
        <f t="shared" si="22"/>
        <v>19</v>
      </c>
      <c r="BH42" s="69">
        <f t="shared" si="23"/>
        <v>45487.373343749998</v>
      </c>
      <c r="BI42" s="69"/>
      <c r="BJ42" s="69">
        <f>(O42/18*BI42)*30%</f>
        <v>0</v>
      </c>
      <c r="BK42" s="69">
        <f>V42+W42+X42</f>
        <v>19</v>
      </c>
      <c r="BL42" s="69">
        <f>(AE42+AF42)*30%</f>
        <v>45487.373343749998</v>
      </c>
      <c r="BM42" s="69"/>
      <c r="BN42" s="69"/>
      <c r="BO42" s="69"/>
      <c r="BP42" s="72">
        <f t="shared" si="33"/>
        <v>0</v>
      </c>
      <c r="BQ42" s="69">
        <f t="shared" si="26"/>
        <v>101482.3404375</v>
      </c>
      <c r="BR42" s="69">
        <f t="shared" si="27"/>
        <v>117351.57215625001</v>
      </c>
      <c r="BS42" s="69">
        <f t="shared" si="28"/>
        <v>55994.967093749998</v>
      </c>
      <c r="BT42" s="69">
        <f t="shared" si="29"/>
        <v>96028.899281249993</v>
      </c>
      <c r="BU42" s="69">
        <f t="shared" si="30"/>
        <v>269375.43853124999</v>
      </c>
      <c r="BV42" s="73">
        <f t="shared" si="31"/>
        <v>3232505.2623749999</v>
      </c>
      <c r="BW42" s="74" t="s">
        <v>232</v>
      </c>
    </row>
    <row r="43" spans="1:76" s="74" customFormat="1" ht="14.25" customHeight="1" x14ac:dyDescent="0.3">
      <c r="A43" s="101">
        <v>20</v>
      </c>
      <c r="B43" s="68" t="s">
        <v>338</v>
      </c>
      <c r="C43" s="120" t="s">
        <v>270</v>
      </c>
      <c r="D43" s="67" t="s">
        <v>61</v>
      </c>
      <c r="E43" s="119" t="s">
        <v>248</v>
      </c>
      <c r="F43" s="133">
        <v>107</v>
      </c>
      <c r="G43" s="134">
        <v>44071</v>
      </c>
      <c r="H43" s="134">
        <v>45897</v>
      </c>
      <c r="I43" s="75" t="s">
        <v>270</v>
      </c>
      <c r="J43" s="67" t="s">
        <v>350</v>
      </c>
      <c r="K43" s="67" t="s">
        <v>68</v>
      </c>
      <c r="L43" s="105">
        <v>9</v>
      </c>
      <c r="M43" s="67">
        <v>4.74</v>
      </c>
      <c r="N43" s="68">
        <v>17697</v>
      </c>
      <c r="O43" s="69">
        <f t="shared" si="1"/>
        <v>83883.78</v>
      </c>
      <c r="P43" s="67">
        <v>2</v>
      </c>
      <c r="Q43" s="67">
        <v>4</v>
      </c>
      <c r="R43" s="67"/>
      <c r="S43" s="67"/>
      <c r="T43" s="67"/>
      <c r="U43" s="67"/>
      <c r="V43" s="67">
        <f t="shared" si="2"/>
        <v>2</v>
      </c>
      <c r="W43" s="67">
        <f t="shared" si="3"/>
        <v>4</v>
      </c>
      <c r="X43" s="67">
        <f t="shared" si="3"/>
        <v>0</v>
      </c>
      <c r="Y43" s="69">
        <f t="shared" si="4"/>
        <v>10485.4725</v>
      </c>
      <c r="Z43" s="69">
        <f t="shared" si="5"/>
        <v>20970.945</v>
      </c>
      <c r="AA43" s="69">
        <f t="shared" si="6"/>
        <v>0</v>
      </c>
      <c r="AB43" s="69">
        <f t="shared" si="7"/>
        <v>0</v>
      </c>
      <c r="AC43" s="69">
        <f t="shared" si="8"/>
        <v>0</v>
      </c>
      <c r="AD43" s="69">
        <f t="shared" si="9"/>
        <v>0</v>
      </c>
      <c r="AE43" s="69">
        <f t="shared" si="10"/>
        <v>31456.4175</v>
      </c>
      <c r="AF43" s="69">
        <f t="shared" si="11"/>
        <v>15728.20875</v>
      </c>
      <c r="AG43" s="69"/>
      <c r="AH43" s="69">
        <f t="shared" si="12"/>
        <v>0</v>
      </c>
      <c r="AI43" s="69">
        <f t="shared" si="13"/>
        <v>47184.626250000001</v>
      </c>
      <c r="AJ43" s="106"/>
      <c r="AK43" s="71">
        <f t="shared" si="14"/>
        <v>0</v>
      </c>
      <c r="AL43" s="106"/>
      <c r="AM43" s="71">
        <f t="shared" si="15"/>
        <v>0</v>
      </c>
      <c r="AN43" s="71">
        <f t="shared" si="38"/>
        <v>0</v>
      </c>
      <c r="AO43" s="71">
        <f t="shared" si="38"/>
        <v>0</v>
      </c>
      <c r="AP43" s="106"/>
      <c r="AQ43" s="71">
        <f t="shared" si="17"/>
        <v>0</v>
      </c>
      <c r="AR43" s="71"/>
      <c r="AS43" s="71">
        <f t="shared" si="18"/>
        <v>0</v>
      </c>
      <c r="AT43" s="70">
        <f t="shared" si="19"/>
        <v>0</v>
      </c>
      <c r="AU43" s="71">
        <f t="shared" si="19"/>
        <v>0</v>
      </c>
      <c r="AV43" s="70">
        <f t="shared" si="20"/>
        <v>0</v>
      </c>
      <c r="AW43" s="71">
        <f t="shared" si="20"/>
        <v>0</v>
      </c>
      <c r="AX43" s="107" t="s">
        <v>357</v>
      </c>
      <c r="AY43" s="124"/>
      <c r="AZ43" s="124">
        <v>1</v>
      </c>
      <c r="BA43" s="124"/>
      <c r="BB43" s="71">
        <f>17697*60%</f>
        <v>10618.199999999999</v>
      </c>
      <c r="BC43" s="67"/>
      <c r="BD43" s="67"/>
      <c r="BE43" s="67"/>
      <c r="BF43" s="69">
        <f t="shared" si="21"/>
        <v>0</v>
      </c>
      <c r="BG43" s="69">
        <f t="shared" si="22"/>
        <v>6</v>
      </c>
      <c r="BH43" s="69">
        <f t="shared" si="23"/>
        <v>14155.387875</v>
      </c>
      <c r="BI43" s="69"/>
      <c r="BJ43" s="69"/>
      <c r="BK43" s="69">
        <f>V43+W43+X43</f>
        <v>6</v>
      </c>
      <c r="BL43" s="69">
        <f>(AE43+AF43)*30%</f>
        <v>14155.387875</v>
      </c>
      <c r="BM43" s="69"/>
      <c r="BN43" s="69"/>
      <c r="BO43" s="69"/>
      <c r="BP43" s="72">
        <f t="shared" si="33"/>
        <v>0</v>
      </c>
      <c r="BQ43" s="69">
        <f t="shared" si="26"/>
        <v>38928.975749999998</v>
      </c>
      <c r="BR43" s="69">
        <f t="shared" si="27"/>
        <v>31456.4175</v>
      </c>
      <c r="BS43" s="69">
        <f t="shared" si="28"/>
        <v>24773.587874999997</v>
      </c>
      <c r="BT43" s="69">
        <f t="shared" si="29"/>
        <v>29883.596624999998</v>
      </c>
      <c r="BU43" s="69">
        <f t="shared" si="30"/>
        <v>86113.601999999999</v>
      </c>
      <c r="BV43" s="73">
        <f t="shared" si="31"/>
        <v>1033363.2239999999</v>
      </c>
      <c r="BW43" s="54" t="s">
        <v>232</v>
      </c>
    </row>
    <row r="44" spans="1:76" s="74" customFormat="1" ht="14.25" customHeight="1" x14ac:dyDescent="0.3">
      <c r="A44" s="66">
        <v>21</v>
      </c>
      <c r="B44" s="104" t="s">
        <v>358</v>
      </c>
      <c r="C44" s="104" t="s">
        <v>359</v>
      </c>
      <c r="D44" s="67" t="s">
        <v>86</v>
      </c>
      <c r="E44" s="104" t="s">
        <v>289</v>
      </c>
      <c r="F44" s="75"/>
      <c r="G44" s="76"/>
      <c r="H44" s="76"/>
      <c r="I44" s="75"/>
      <c r="J44" s="67" t="s">
        <v>65</v>
      </c>
      <c r="K44" s="67" t="s">
        <v>83</v>
      </c>
      <c r="L44" s="105">
        <v>6.01</v>
      </c>
      <c r="M44" s="67">
        <v>3.49</v>
      </c>
      <c r="N44" s="68">
        <v>17697</v>
      </c>
      <c r="O44" s="69">
        <f t="shared" si="1"/>
        <v>61762.530000000006</v>
      </c>
      <c r="P44" s="67">
        <v>16</v>
      </c>
      <c r="Q44" s="67"/>
      <c r="R44" s="67"/>
      <c r="S44" s="67"/>
      <c r="T44" s="67"/>
      <c r="U44" s="67"/>
      <c r="V44" s="67">
        <f t="shared" si="2"/>
        <v>16</v>
      </c>
      <c r="W44" s="67">
        <f t="shared" si="3"/>
        <v>0</v>
      </c>
      <c r="X44" s="67">
        <f t="shared" si="3"/>
        <v>0</v>
      </c>
      <c r="Y44" s="69">
        <f t="shared" si="4"/>
        <v>61762.530000000006</v>
      </c>
      <c r="Z44" s="69">
        <f t="shared" si="5"/>
        <v>0</v>
      </c>
      <c r="AA44" s="69">
        <f t="shared" si="6"/>
        <v>0</v>
      </c>
      <c r="AB44" s="69">
        <f t="shared" si="7"/>
        <v>0</v>
      </c>
      <c r="AC44" s="69">
        <f t="shared" si="8"/>
        <v>0</v>
      </c>
      <c r="AD44" s="69">
        <f t="shared" si="9"/>
        <v>0</v>
      </c>
      <c r="AE44" s="69">
        <f t="shared" si="10"/>
        <v>61762.530000000006</v>
      </c>
      <c r="AF44" s="69">
        <f t="shared" si="11"/>
        <v>30881.265000000003</v>
      </c>
      <c r="AG44" s="69">
        <f t="shared" si="42"/>
        <v>9264.3795000000009</v>
      </c>
      <c r="AH44" s="69">
        <f t="shared" si="12"/>
        <v>0</v>
      </c>
      <c r="AI44" s="69">
        <f t="shared" si="13"/>
        <v>101908.17450000001</v>
      </c>
      <c r="AJ44" s="106">
        <v>16</v>
      </c>
      <c r="AK44" s="71">
        <f t="shared" si="14"/>
        <v>7078.8</v>
      </c>
      <c r="AL44" s="106"/>
      <c r="AM44" s="71">
        <f t="shared" si="15"/>
        <v>0</v>
      </c>
      <c r="AN44" s="71">
        <f t="shared" si="38"/>
        <v>16</v>
      </c>
      <c r="AO44" s="71">
        <f t="shared" si="38"/>
        <v>7078.8</v>
      </c>
      <c r="AP44" s="106"/>
      <c r="AQ44" s="71">
        <f t="shared" si="17"/>
        <v>0</v>
      </c>
      <c r="AR44" s="106"/>
      <c r="AS44" s="71">
        <f t="shared" si="18"/>
        <v>0</v>
      </c>
      <c r="AT44" s="70">
        <f t="shared" si="19"/>
        <v>0</v>
      </c>
      <c r="AU44" s="71">
        <f t="shared" si="19"/>
        <v>0</v>
      </c>
      <c r="AV44" s="70">
        <f t="shared" si="20"/>
        <v>16</v>
      </c>
      <c r="AW44" s="71">
        <f t="shared" si="20"/>
        <v>7078.8</v>
      </c>
      <c r="AX44" s="107" t="s">
        <v>181</v>
      </c>
      <c r="AY44" s="124">
        <v>1</v>
      </c>
      <c r="AZ44" s="124"/>
      <c r="BA44" s="124"/>
      <c r="BB44" s="71">
        <f>17697*50%</f>
        <v>8848.5</v>
      </c>
      <c r="BC44" s="67"/>
      <c r="BD44" s="67"/>
      <c r="BE44" s="67"/>
      <c r="BF44" s="69">
        <f t="shared" si="21"/>
        <v>0</v>
      </c>
      <c r="BG44" s="69">
        <f t="shared" si="22"/>
        <v>16</v>
      </c>
      <c r="BH44" s="69">
        <f t="shared" si="23"/>
        <v>27793.138500000005</v>
      </c>
      <c r="BI44" s="69"/>
      <c r="BJ44" s="69">
        <f>(O44/18*BI44)*30%</f>
        <v>0</v>
      </c>
      <c r="BK44" s="69"/>
      <c r="BL44" s="69">
        <v>0</v>
      </c>
      <c r="BM44" s="69"/>
      <c r="BN44" s="69"/>
      <c r="BO44" s="72">
        <v>34</v>
      </c>
      <c r="BP44" s="72">
        <f t="shared" si="33"/>
        <v>15042.875</v>
      </c>
      <c r="BQ44" s="69">
        <f t="shared" si="26"/>
        <v>58763.313500000004</v>
      </c>
      <c r="BR44" s="69">
        <f t="shared" si="27"/>
        <v>86069.784500000009</v>
      </c>
      <c r="BS44" s="69">
        <f t="shared" si="28"/>
        <v>43720.438500000004</v>
      </c>
      <c r="BT44" s="69">
        <f t="shared" si="29"/>
        <v>30881.265000000003</v>
      </c>
      <c r="BU44" s="69">
        <f t="shared" si="30"/>
        <v>160671.48800000001</v>
      </c>
      <c r="BV44" s="73">
        <f t="shared" si="31"/>
        <v>1928057.8560000001</v>
      </c>
      <c r="BW44" s="54" t="s">
        <v>268</v>
      </c>
    </row>
    <row r="45" spans="1:76" s="55" customFormat="1" ht="14.25" customHeight="1" x14ac:dyDescent="0.3">
      <c r="A45" s="101">
        <v>22</v>
      </c>
      <c r="B45" s="68" t="s">
        <v>297</v>
      </c>
      <c r="C45" s="104" t="s">
        <v>360</v>
      </c>
      <c r="D45" s="67" t="s">
        <v>61</v>
      </c>
      <c r="E45" s="82" t="s">
        <v>298</v>
      </c>
      <c r="F45" s="75">
        <v>84</v>
      </c>
      <c r="G45" s="76">
        <v>43308</v>
      </c>
      <c r="H45" s="76">
        <v>45134</v>
      </c>
      <c r="I45" s="75" t="s">
        <v>170</v>
      </c>
      <c r="J45" s="67" t="s">
        <v>350</v>
      </c>
      <c r="K45" s="67" t="s">
        <v>68</v>
      </c>
      <c r="L45" s="105">
        <v>11</v>
      </c>
      <c r="M45" s="67">
        <v>4.8099999999999996</v>
      </c>
      <c r="N45" s="68">
        <v>17697</v>
      </c>
      <c r="O45" s="69">
        <f t="shared" si="1"/>
        <v>85122.569999999992</v>
      </c>
      <c r="P45" s="67"/>
      <c r="Q45" s="67"/>
      <c r="R45" s="67"/>
      <c r="S45" s="67">
        <v>16</v>
      </c>
      <c r="T45" s="67"/>
      <c r="U45" s="67"/>
      <c r="V45" s="67">
        <f t="shared" si="2"/>
        <v>16</v>
      </c>
      <c r="W45" s="67">
        <f t="shared" si="3"/>
        <v>0</v>
      </c>
      <c r="X45" s="67">
        <f t="shared" si="3"/>
        <v>0</v>
      </c>
      <c r="Y45" s="69">
        <f t="shared" si="4"/>
        <v>0</v>
      </c>
      <c r="Z45" s="69">
        <f t="shared" si="5"/>
        <v>0</v>
      </c>
      <c r="AA45" s="69">
        <f t="shared" si="6"/>
        <v>0</v>
      </c>
      <c r="AB45" s="69">
        <f t="shared" si="7"/>
        <v>85122.569999999992</v>
      </c>
      <c r="AC45" s="69">
        <f t="shared" si="8"/>
        <v>0</v>
      </c>
      <c r="AD45" s="69">
        <f t="shared" si="9"/>
        <v>0</v>
      </c>
      <c r="AE45" s="69">
        <f t="shared" si="10"/>
        <v>85122.569999999992</v>
      </c>
      <c r="AF45" s="69">
        <f t="shared" si="11"/>
        <v>42561.284999999996</v>
      </c>
      <c r="AG45" s="69">
        <f t="shared" si="42"/>
        <v>12768.385499999999</v>
      </c>
      <c r="AH45" s="69">
        <f t="shared" si="12"/>
        <v>3539.4</v>
      </c>
      <c r="AI45" s="69">
        <f t="shared" si="13"/>
        <v>143991.64049999998</v>
      </c>
      <c r="AJ45" s="106">
        <v>8</v>
      </c>
      <c r="AK45" s="71">
        <f t="shared" si="14"/>
        <v>3539.4</v>
      </c>
      <c r="AL45" s="106"/>
      <c r="AM45" s="71">
        <f t="shared" si="15"/>
        <v>0</v>
      </c>
      <c r="AN45" s="71">
        <f t="shared" si="38"/>
        <v>8</v>
      </c>
      <c r="AO45" s="71">
        <f t="shared" si="38"/>
        <v>3539.4</v>
      </c>
      <c r="AP45" s="106"/>
      <c r="AQ45" s="71">
        <f t="shared" si="17"/>
        <v>0</v>
      </c>
      <c r="AR45" s="71"/>
      <c r="AS45" s="71">
        <f t="shared" si="18"/>
        <v>0</v>
      </c>
      <c r="AT45" s="70">
        <f t="shared" si="19"/>
        <v>0</v>
      </c>
      <c r="AU45" s="71">
        <f t="shared" si="19"/>
        <v>0</v>
      </c>
      <c r="AV45" s="70">
        <f t="shared" si="20"/>
        <v>8</v>
      </c>
      <c r="AW45" s="71">
        <f t="shared" si="20"/>
        <v>3539.4</v>
      </c>
      <c r="AX45" s="107" t="s">
        <v>292</v>
      </c>
      <c r="AY45" s="124">
        <v>0.5</v>
      </c>
      <c r="AZ45" s="124"/>
      <c r="BA45" s="124"/>
      <c r="BB45" s="71">
        <f>17697*AY45*0.5</f>
        <v>4424.25</v>
      </c>
      <c r="BC45" s="67"/>
      <c r="BD45" s="67"/>
      <c r="BE45" s="67"/>
      <c r="BF45" s="69">
        <f t="shared" si="21"/>
        <v>0</v>
      </c>
      <c r="BG45" s="69">
        <f t="shared" si="22"/>
        <v>16</v>
      </c>
      <c r="BH45" s="69">
        <f t="shared" si="23"/>
        <v>38305.15649999999</v>
      </c>
      <c r="BI45" s="69"/>
      <c r="BJ45" s="69"/>
      <c r="BK45" s="69">
        <f>V45+W45+X45</f>
        <v>16</v>
      </c>
      <c r="BL45" s="69">
        <f>(AE45+AF45)*30%</f>
        <v>38305.15649999999</v>
      </c>
      <c r="BM45" s="69"/>
      <c r="BN45" s="69"/>
      <c r="BO45" s="69"/>
      <c r="BP45" s="72">
        <f t="shared" si="33"/>
        <v>0</v>
      </c>
      <c r="BQ45" s="69">
        <f t="shared" si="26"/>
        <v>84573.962999999989</v>
      </c>
      <c r="BR45" s="69">
        <f t="shared" si="27"/>
        <v>101430.35549999999</v>
      </c>
      <c r="BS45" s="69">
        <f t="shared" si="28"/>
        <v>46268.806499999992</v>
      </c>
      <c r="BT45" s="69">
        <f t="shared" si="29"/>
        <v>80866.441499999986</v>
      </c>
      <c r="BU45" s="69">
        <f t="shared" si="30"/>
        <v>228565.60349999997</v>
      </c>
      <c r="BV45" s="73">
        <f t="shared" si="31"/>
        <v>2742787.2419999996</v>
      </c>
      <c r="BW45" s="54" t="s">
        <v>232</v>
      </c>
    </row>
    <row r="46" spans="1:76" s="74" customFormat="1" ht="14.25" customHeight="1" x14ac:dyDescent="0.3">
      <c r="A46" s="66">
        <v>23</v>
      </c>
      <c r="B46" s="104" t="s">
        <v>160</v>
      </c>
      <c r="C46" s="104" t="s">
        <v>119</v>
      </c>
      <c r="D46" s="67" t="s">
        <v>61</v>
      </c>
      <c r="E46" s="119" t="s">
        <v>233</v>
      </c>
      <c r="F46" s="120"/>
      <c r="G46" s="121"/>
      <c r="H46" s="121"/>
      <c r="I46" s="120"/>
      <c r="J46" s="67" t="s">
        <v>65</v>
      </c>
      <c r="K46" s="67" t="s">
        <v>234</v>
      </c>
      <c r="L46" s="105">
        <v>4.09</v>
      </c>
      <c r="M46" s="67">
        <v>4.2300000000000004</v>
      </c>
      <c r="N46" s="68">
        <v>17697</v>
      </c>
      <c r="O46" s="69">
        <f t="shared" si="1"/>
        <v>74858.310000000012</v>
      </c>
      <c r="P46" s="67">
        <v>3</v>
      </c>
      <c r="Q46" s="67">
        <v>4</v>
      </c>
      <c r="R46" s="67">
        <v>6</v>
      </c>
      <c r="S46" s="67">
        <v>2</v>
      </c>
      <c r="T46" s="67">
        <v>5</v>
      </c>
      <c r="U46" s="67"/>
      <c r="V46" s="67">
        <f t="shared" si="2"/>
        <v>5</v>
      </c>
      <c r="W46" s="67">
        <f t="shared" si="3"/>
        <v>9</v>
      </c>
      <c r="X46" s="67">
        <f t="shared" si="3"/>
        <v>6</v>
      </c>
      <c r="Y46" s="69">
        <f t="shared" si="4"/>
        <v>14035.933125000003</v>
      </c>
      <c r="Z46" s="69">
        <f t="shared" si="5"/>
        <v>18714.577500000003</v>
      </c>
      <c r="AA46" s="69">
        <f t="shared" si="6"/>
        <v>28071.866250000006</v>
      </c>
      <c r="AB46" s="69">
        <f t="shared" si="7"/>
        <v>9357.2887500000015</v>
      </c>
      <c r="AC46" s="69">
        <f t="shared" si="8"/>
        <v>23393.221875000003</v>
      </c>
      <c r="AD46" s="69">
        <f t="shared" si="9"/>
        <v>0</v>
      </c>
      <c r="AE46" s="69">
        <f t="shared" si="10"/>
        <v>93572.887500000026</v>
      </c>
      <c r="AF46" s="69">
        <f t="shared" si="11"/>
        <v>46786.443750000013</v>
      </c>
      <c r="AG46" s="69">
        <f t="shared" si="42"/>
        <v>14035.933125000005</v>
      </c>
      <c r="AH46" s="69">
        <f t="shared" si="12"/>
        <v>1548.4875000000002</v>
      </c>
      <c r="AI46" s="69">
        <f t="shared" si="13"/>
        <v>155943.75187500005</v>
      </c>
      <c r="AJ46" s="106"/>
      <c r="AK46" s="71">
        <f t="shared" si="14"/>
        <v>0</v>
      </c>
      <c r="AL46" s="106"/>
      <c r="AM46" s="71">
        <f t="shared" si="15"/>
        <v>0</v>
      </c>
      <c r="AN46" s="71">
        <f t="shared" si="38"/>
        <v>0</v>
      </c>
      <c r="AO46" s="71">
        <f t="shared" si="38"/>
        <v>0</v>
      </c>
      <c r="AP46" s="106"/>
      <c r="AQ46" s="71">
        <f t="shared" si="17"/>
        <v>0</v>
      </c>
      <c r="AR46" s="106"/>
      <c r="AS46" s="71">
        <f t="shared" si="18"/>
        <v>0</v>
      </c>
      <c r="AT46" s="70">
        <f t="shared" si="19"/>
        <v>0</v>
      </c>
      <c r="AU46" s="71">
        <f t="shared" si="19"/>
        <v>0</v>
      </c>
      <c r="AV46" s="70">
        <f t="shared" si="20"/>
        <v>0</v>
      </c>
      <c r="AW46" s="71">
        <f t="shared" si="20"/>
        <v>0</v>
      </c>
      <c r="AX46" s="107" t="s">
        <v>186</v>
      </c>
      <c r="AY46" s="124"/>
      <c r="AZ46" s="124"/>
      <c r="BA46" s="124">
        <v>1</v>
      </c>
      <c r="BB46" s="71">
        <f>17697*60%</f>
        <v>10618.199999999999</v>
      </c>
      <c r="BC46" s="67"/>
      <c r="BD46" s="67"/>
      <c r="BE46" s="67"/>
      <c r="BF46" s="69">
        <f t="shared" si="21"/>
        <v>0</v>
      </c>
      <c r="BG46" s="69">
        <f t="shared" si="22"/>
        <v>20</v>
      </c>
      <c r="BH46" s="69">
        <f t="shared" si="23"/>
        <v>42107.79937500001</v>
      </c>
      <c r="BI46" s="69"/>
      <c r="BJ46" s="69">
        <v>17697</v>
      </c>
      <c r="BK46" s="69"/>
      <c r="BL46" s="69"/>
      <c r="BM46" s="69"/>
      <c r="BN46" s="69"/>
      <c r="BO46" s="69">
        <v>1</v>
      </c>
      <c r="BP46" s="72">
        <f t="shared" si="33"/>
        <v>442.4375</v>
      </c>
      <c r="BQ46" s="69">
        <f t="shared" si="26"/>
        <v>70865.436875000014</v>
      </c>
      <c r="BR46" s="69">
        <f t="shared" si="27"/>
        <v>109599.74562500004</v>
      </c>
      <c r="BS46" s="69">
        <f t="shared" si="28"/>
        <v>70422.999375000014</v>
      </c>
      <c r="BT46" s="69">
        <f t="shared" si="29"/>
        <v>46786.443750000013</v>
      </c>
      <c r="BU46" s="69">
        <f t="shared" si="30"/>
        <v>226809.18875000006</v>
      </c>
      <c r="BV46" s="73">
        <f t="shared" si="31"/>
        <v>2721710.2650000006</v>
      </c>
      <c r="BW46" s="54" t="s">
        <v>275</v>
      </c>
    </row>
    <row r="47" spans="1:76" s="74" customFormat="1" ht="14.25" customHeight="1" x14ac:dyDescent="0.3">
      <c r="A47" s="101">
        <v>24</v>
      </c>
      <c r="B47" s="104" t="s">
        <v>90</v>
      </c>
      <c r="C47" s="104" t="s">
        <v>80</v>
      </c>
      <c r="D47" s="67" t="s">
        <v>61</v>
      </c>
      <c r="E47" s="119" t="s">
        <v>91</v>
      </c>
      <c r="F47" s="75">
        <v>86</v>
      </c>
      <c r="G47" s="76">
        <v>43458</v>
      </c>
      <c r="H47" s="76">
        <v>45284</v>
      </c>
      <c r="I47" s="75" t="s">
        <v>171</v>
      </c>
      <c r="J47" s="46" t="s">
        <v>349</v>
      </c>
      <c r="K47" s="67" t="s">
        <v>64</v>
      </c>
      <c r="L47" s="77">
        <v>30</v>
      </c>
      <c r="M47" s="67">
        <v>5.41</v>
      </c>
      <c r="N47" s="68">
        <v>17697</v>
      </c>
      <c r="O47" s="69">
        <f t="shared" si="1"/>
        <v>95740.77</v>
      </c>
      <c r="P47" s="67"/>
      <c r="Q47" s="67">
        <v>3</v>
      </c>
      <c r="R47" s="67">
        <v>5</v>
      </c>
      <c r="S47" s="67"/>
      <c r="T47" s="67">
        <v>16</v>
      </c>
      <c r="U47" s="67"/>
      <c r="V47" s="67">
        <f t="shared" si="2"/>
        <v>0</v>
      </c>
      <c r="W47" s="67">
        <f t="shared" si="3"/>
        <v>19</v>
      </c>
      <c r="X47" s="67">
        <f t="shared" si="3"/>
        <v>5</v>
      </c>
      <c r="Y47" s="69">
        <f t="shared" si="4"/>
        <v>0</v>
      </c>
      <c r="Z47" s="69">
        <f t="shared" si="5"/>
        <v>17951.394375</v>
      </c>
      <c r="AA47" s="69">
        <f t="shared" si="6"/>
        <v>29918.990625000002</v>
      </c>
      <c r="AB47" s="69">
        <f t="shared" si="7"/>
        <v>0</v>
      </c>
      <c r="AC47" s="69">
        <f t="shared" si="8"/>
        <v>95740.77</v>
      </c>
      <c r="AD47" s="69">
        <f t="shared" si="9"/>
        <v>0</v>
      </c>
      <c r="AE47" s="69">
        <f t="shared" si="10"/>
        <v>143611.155</v>
      </c>
      <c r="AF47" s="69">
        <f t="shared" si="11"/>
        <v>71805.577499999999</v>
      </c>
      <c r="AG47" s="69">
        <f t="shared" si="42"/>
        <v>21541.67325</v>
      </c>
      <c r="AH47" s="69">
        <f t="shared" si="12"/>
        <v>3539.4</v>
      </c>
      <c r="AI47" s="69">
        <f t="shared" si="13"/>
        <v>240497.80575</v>
      </c>
      <c r="AJ47" s="106"/>
      <c r="AK47" s="71">
        <f t="shared" si="14"/>
        <v>0</v>
      </c>
      <c r="AL47" s="106"/>
      <c r="AM47" s="71">
        <f t="shared" si="15"/>
        <v>0</v>
      </c>
      <c r="AN47" s="71">
        <f t="shared" si="38"/>
        <v>0</v>
      </c>
      <c r="AO47" s="71">
        <f t="shared" si="38"/>
        <v>0</v>
      </c>
      <c r="AP47" s="106"/>
      <c r="AQ47" s="71">
        <f t="shared" si="17"/>
        <v>0</v>
      </c>
      <c r="AR47" s="106">
        <v>25</v>
      </c>
      <c r="AS47" s="71">
        <f t="shared" si="18"/>
        <v>11060.625</v>
      </c>
      <c r="AT47" s="70">
        <f t="shared" si="19"/>
        <v>25</v>
      </c>
      <c r="AU47" s="71">
        <f t="shared" si="19"/>
        <v>11060.625</v>
      </c>
      <c r="AV47" s="70">
        <f t="shared" si="20"/>
        <v>25</v>
      </c>
      <c r="AW47" s="71">
        <f t="shared" si="20"/>
        <v>11060.625</v>
      </c>
      <c r="AX47" s="107" t="s">
        <v>184</v>
      </c>
      <c r="AY47" s="124"/>
      <c r="AZ47" s="107">
        <v>1</v>
      </c>
      <c r="BA47" s="124"/>
      <c r="BB47" s="71">
        <f>17697*60%</f>
        <v>10618.199999999999</v>
      </c>
      <c r="BC47" s="67"/>
      <c r="BD47" s="67"/>
      <c r="BE47" s="67"/>
      <c r="BF47" s="69">
        <f t="shared" si="21"/>
        <v>0</v>
      </c>
      <c r="BG47" s="69">
        <f t="shared" si="22"/>
        <v>24</v>
      </c>
      <c r="BH47" s="69">
        <f t="shared" si="23"/>
        <v>64625.019749999992</v>
      </c>
      <c r="BI47" s="69"/>
      <c r="BJ47" s="69">
        <f t="shared" ref="BJ47:BJ54" si="43">(O47/18*BI47)*30%</f>
        <v>0</v>
      </c>
      <c r="BK47" s="69">
        <f>V47+W47+X47</f>
        <v>24</v>
      </c>
      <c r="BL47" s="69">
        <f>(AE47+AF47)*40%</f>
        <v>86166.692999999999</v>
      </c>
      <c r="BM47" s="69"/>
      <c r="BN47" s="69"/>
      <c r="BO47" s="69"/>
      <c r="BP47" s="72">
        <f t="shared" si="33"/>
        <v>0</v>
      </c>
      <c r="BQ47" s="69">
        <f t="shared" si="26"/>
        <v>172470.53774999999</v>
      </c>
      <c r="BR47" s="69">
        <f t="shared" si="27"/>
        <v>168692.22824999999</v>
      </c>
      <c r="BS47" s="69">
        <f t="shared" si="28"/>
        <v>86303.844749999989</v>
      </c>
      <c r="BT47" s="69">
        <f t="shared" si="29"/>
        <v>157972.27049999998</v>
      </c>
      <c r="BU47" s="69">
        <f t="shared" si="30"/>
        <v>412968.34349999996</v>
      </c>
      <c r="BV47" s="73">
        <f t="shared" si="31"/>
        <v>4955620.1219999995</v>
      </c>
      <c r="BW47" s="54" t="s">
        <v>228</v>
      </c>
    </row>
    <row r="48" spans="1:76" s="55" customFormat="1" ht="14.25" customHeight="1" x14ac:dyDescent="0.3">
      <c r="A48" s="66">
        <v>25</v>
      </c>
      <c r="B48" s="104" t="s">
        <v>92</v>
      </c>
      <c r="C48" s="104" t="s">
        <v>93</v>
      </c>
      <c r="D48" s="67" t="s">
        <v>61</v>
      </c>
      <c r="E48" s="119" t="s">
        <v>94</v>
      </c>
      <c r="F48" s="75">
        <v>66</v>
      </c>
      <c r="G48" s="76">
        <v>42895</v>
      </c>
      <c r="H48" s="76">
        <v>44721</v>
      </c>
      <c r="I48" s="75" t="s">
        <v>172</v>
      </c>
      <c r="J48" s="67" t="s">
        <v>71</v>
      </c>
      <c r="K48" s="67" t="s">
        <v>72</v>
      </c>
      <c r="L48" s="105">
        <v>21.11</v>
      </c>
      <c r="M48" s="67">
        <v>5.12</v>
      </c>
      <c r="N48" s="68">
        <v>17697</v>
      </c>
      <c r="O48" s="69">
        <f t="shared" si="1"/>
        <v>90608.639999999999</v>
      </c>
      <c r="P48" s="67">
        <v>4</v>
      </c>
      <c r="Q48" s="67"/>
      <c r="R48" s="67"/>
      <c r="S48" s="67">
        <v>4</v>
      </c>
      <c r="T48" s="67"/>
      <c r="U48" s="67"/>
      <c r="V48" s="67">
        <f t="shared" si="2"/>
        <v>8</v>
      </c>
      <c r="W48" s="67">
        <f t="shared" si="3"/>
        <v>0</v>
      </c>
      <c r="X48" s="67">
        <f t="shared" si="3"/>
        <v>0</v>
      </c>
      <c r="Y48" s="69">
        <f t="shared" si="4"/>
        <v>22652.16</v>
      </c>
      <c r="Z48" s="69">
        <f t="shared" si="5"/>
        <v>0</v>
      </c>
      <c r="AA48" s="69">
        <f t="shared" si="6"/>
        <v>0</v>
      </c>
      <c r="AB48" s="69">
        <f t="shared" si="7"/>
        <v>22652.16</v>
      </c>
      <c r="AC48" s="69">
        <f t="shared" si="8"/>
        <v>0</v>
      </c>
      <c r="AD48" s="69">
        <f t="shared" si="9"/>
        <v>0</v>
      </c>
      <c r="AE48" s="69">
        <f t="shared" si="10"/>
        <v>45304.32</v>
      </c>
      <c r="AF48" s="69">
        <f t="shared" si="11"/>
        <v>22652.16</v>
      </c>
      <c r="AG48" s="69"/>
      <c r="AH48" s="69">
        <f t="shared" si="12"/>
        <v>884.85</v>
      </c>
      <c r="AI48" s="69">
        <f t="shared" si="13"/>
        <v>68841.33</v>
      </c>
      <c r="AJ48" s="106"/>
      <c r="AK48" s="71">
        <f t="shared" si="14"/>
        <v>0</v>
      </c>
      <c r="AL48" s="106"/>
      <c r="AM48" s="71">
        <f t="shared" si="15"/>
        <v>0</v>
      </c>
      <c r="AN48" s="71">
        <f t="shared" si="38"/>
        <v>0</v>
      </c>
      <c r="AO48" s="71">
        <f t="shared" si="38"/>
        <v>0</v>
      </c>
      <c r="AP48" s="106"/>
      <c r="AQ48" s="71">
        <f t="shared" si="17"/>
        <v>0</v>
      </c>
      <c r="AR48" s="106"/>
      <c r="AS48" s="71">
        <f t="shared" si="18"/>
        <v>0</v>
      </c>
      <c r="AT48" s="70">
        <f t="shared" si="19"/>
        <v>0</v>
      </c>
      <c r="AU48" s="71">
        <f t="shared" si="19"/>
        <v>0</v>
      </c>
      <c r="AV48" s="70">
        <f t="shared" si="20"/>
        <v>0</v>
      </c>
      <c r="AW48" s="71">
        <f t="shared" si="20"/>
        <v>0</v>
      </c>
      <c r="AX48" s="107"/>
      <c r="AY48" s="124"/>
      <c r="AZ48" s="107"/>
      <c r="BA48" s="124"/>
      <c r="BB48" s="71">
        <f>SUM(N48*AY48)*50%+(N48*AZ48)*60%+(N48*BA48)*60%</f>
        <v>0</v>
      </c>
      <c r="BC48" s="67"/>
      <c r="BD48" s="67"/>
      <c r="BE48" s="67"/>
      <c r="BF48" s="69">
        <f t="shared" si="21"/>
        <v>0</v>
      </c>
      <c r="BG48" s="69">
        <f t="shared" si="22"/>
        <v>8</v>
      </c>
      <c r="BH48" s="69">
        <f t="shared" si="23"/>
        <v>20386.944</v>
      </c>
      <c r="BI48" s="69"/>
      <c r="BJ48" s="69">
        <f t="shared" si="43"/>
        <v>0</v>
      </c>
      <c r="BK48" s="69"/>
      <c r="BL48" s="69"/>
      <c r="BM48" s="69"/>
      <c r="BN48" s="69"/>
      <c r="BO48" s="69">
        <v>2</v>
      </c>
      <c r="BP48" s="72">
        <f t="shared" si="33"/>
        <v>884.875</v>
      </c>
      <c r="BQ48" s="69">
        <f t="shared" si="26"/>
        <v>21271.819</v>
      </c>
      <c r="BR48" s="69">
        <f t="shared" si="27"/>
        <v>47074.044999999998</v>
      </c>
      <c r="BS48" s="69">
        <f t="shared" si="28"/>
        <v>20386.944</v>
      </c>
      <c r="BT48" s="69">
        <f t="shared" si="29"/>
        <v>22652.16</v>
      </c>
      <c r="BU48" s="69">
        <f t="shared" si="30"/>
        <v>90113.149000000005</v>
      </c>
      <c r="BV48" s="73">
        <f t="shared" si="31"/>
        <v>1081357.7880000002</v>
      </c>
      <c r="BW48" s="54"/>
      <c r="BX48" s="140"/>
    </row>
    <row r="49" spans="1:76" s="55" customFormat="1" ht="14.25" customHeight="1" x14ac:dyDescent="0.3">
      <c r="A49" s="66">
        <v>27</v>
      </c>
      <c r="B49" s="129" t="s">
        <v>218</v>
      </c>
      <c r="C49" s="129" t="s">
        <v>215</v>
      </c>
      <c r="D49" s="130" t="s">
        <v>61</v>
      </c>
      <c r="E49" s="131" t="s">
        <v>219</v>
      </c>
      <c r="F49" s="75">
        <v>108</v>
      </c>
      <c r="G49" s="134">
        <v>44071</v>
      </c>
      <c r="H49" s="134">
        <v>45897</v>
      </c>
      <c r="I49" s="75" t="s">
        <v>332</v>
      </c>
      <c r="J49" s="67" t="s">
        <v>350</v>
      </c>
      <c r="K49" s="67" t="s">
        <v>68</v>
      </c>
      <c r="L49" s="105">
        <v>11.11</v>
      </c>
      <c r="M49" s="67">
        <v>4.8099999999999996</v>
      </c>
      <c r="N49" s="68">
        <v>17697</v>
      </c>
      <c r="O49" s="69">
        <f t="shared" si="1"/>
        <v>85122.569999999992</v>
      </c>
      <c r="P49" s="67"/>
      <c r="Q49" s="67">
        <v>3</v>
      </c>
      <c r="R49" s="67"/>
      <c r="S49" s="67">
        <v>6</v>
      </c>
      <c r="T49" s="67">
        <v>12</v>
      </c>
      <c r="U49" s="67">
        <v>2</v>
      </c>
      <c r="V49" s="67">
        <f t="shared" si="2"/>
        <v>6</v>
      </c>
      <c r="W49" s="67">
        <f t="shared" si="3"/>
        <v>15</v>
      </c>
      <c r="X49" s="67">
        <f t="shared" si="3"/>
        <v>2</v>
      </c>
      <c r="Y49" s="69">
        <f t="shared" si="4"/>
        <v>0</v>
      </c>
      <c r="Z49" s="69">
        <f t="shared" si="5"/>
        <v>15960.481874999998</v>
      </c>
      <c r="AA49" s="69">
        <f t="shared" si="6"/>
        <v>0</v>
      </c>
      <c r="AB49" s="69">
        <f t="shared" si="7"/>
        <v>31920.963749999995</v>
      </c>
      <c r="AC49" s="69">
        <f t="shared" si="8"/>
        <v>63841.927499999991</v>
      </c>
      <c r="AD49" s="69">
        <f t="shared" si="9"/>
        <v>10640.321249999999</v>
      </c>
      <c r="AE49" s="69">
        <f t="shared" si="10"/>
        <v>122363.69437499998</v>
      </c>
      <c r="AF49" s="69">
        <f t="shared" si="11"/>
        <v>61181.847187499989</v>
      </c>
      <c r="AG49" s="69">
        <f t="shared" si="42"/>
        <v>18354.554156249997</v>
      </c>
      <c r="AH49" s="69">
        <f t="shared" si="12"/>
        <v>4424.25</v>
      </c>
      <c r="AI49" s="69">
        <f t="shared" si="13"/>
        <v>206324.34571874997</v>
      </c>
      <c r="AJ49" s="106"/>
      <c r="AK49" s="71">
        <f t="shared" si="14"/>
        <v>0</v>
      </c>
      <c r="AL49" s="106"/>
      <c r="AM49" s="71">
        <f t="shared" si="15"/>
        <v>0</v>
      </c>
      <c r="AN49" s="71">
        <f t="shared" si="38"/>
        <v>0</v>
      </c>
      <c r="AO49" s="71">
        <f t="shared" si="38"/>
        <v>0</v>
      </c>
      <c r="AP49" s="106"/>
      <c r="AQ49" s="71">
        <f t="shared" si="17"/>
        <v>0</v>
      </c>
      <c r="AR49" s="106">
        <v>13</v>
      </c>
      <c r="AS49" s="71">
        <f t="shared" si="18"/>
        <v>5751.5250000000005</v>
      </c>
      <c r="AT49" s="70">
        <f t="shared" si="19"/>
        <v>13</v>
      </c>
      <c r="AU49" s="71">
        <f t="shared" si="19"/>
        <v>5751.5250000000005</v>
      </c>
      <c r="AV49" s="70">
        <f t="shared" si="20"/>
        <v>13</v>
      </c>
      <c r="AW49" s="71">
        <f t="shared" si="20"/>
        <v>5751.5250000000005</v>
      </c>
      <c r="AX49" s="107" t="s">
        <v>328</v>
      </c>
      <c r="AY49" s="124"/>
      <c r="AZ49" s="107">
        <v>0.5</v>
      </c>
      <c r="BA49" s="124"/>
      <c r="BB49" s="71">
        <f>SUM(N49*AY49)*50%+(N49*AZ49)*60%+(N49*BA49)*60%</f>
        <v>5309.0999999999995</v>
      </c>
      <c r="BC49" s="67"/>
      <c r="BD49" s="67"/>
      <c r="BE49" s="67"/>
      <c r="BF49" s="69">
        <f t="shared" si="21"/>
        <v>0</v>
      </c>
      <c r="BG49" s="69">
        <f t="shared" si="22"/>
        <v>23</v>
      </c>
      <c r="BH49" s="69">
        <f t="shared" si="23"/>
        <v>55063.662468749993</v>
      </c>
      <c r="BI49" s="69"/>
      <c r="BJ49" s="69">
        <f t="shared" si="43"/>
        <v>0</v>
      </c>
      <c r="BK49" s="69">
        <f>V49+W49+X49</f>
        <v>23</v>
      </c>
      <c r="BL49" s="69">
        <f>(AE49+AF49)*30%</f>
        <v>55063.662468749993</v>
      </c>
      <c r="BM49" s="69"/>
      <c r="BN49" s="69"/>
      <c r="BO49" s="69"/>
      <c r="BP49" s="72">
        <f t="shared" si="33"/>
        <v>0</v>
      </c>
      <c r="BQ49" s="69">
        <f t="shared" si="26"/>
        <v>121187.9499375</v>
      </c>
      <c r="BR49" s="69">
        <f t="shared" si="27"/>
        <v>145142.49853124996</v>
      </c>
      <c r="BS49" s="69">
        <f t="shared" si="28"/>
        <v>66124.287468750001</v>
      </c>
      <c r="BT49" s="69">
        <f t="shared" si="29"/>
        <v>116245.50965624998</v>
      </c>
      <c r="BU49" s="69">
        <f t="shared" si="30"/>
        <v>327512.29565624997</v>
      </c>
      <c r="BV49" s="73">
        <f t="shared" si="31"/>
        <v>3930147.5478749997</v>
      </c>
      <c r="BW49" s="54" t="s">
        <v>232</v>
      </c>
    </row>
    <row r="50" spans="1:76" s="55" customFormat="1" ht="17.25" customHeight="1" x14ac:dyDescent="0.3">
      <c r="A50" s="101">
        <v>28</v>
      </c>
      <c r="B50" s="129" t="s">
        <v>376</v>
      </c>
      <c r="C50" s="129" t="s">
        <v>215</v>
      </c>
      <c r="D50" s="130" t="s">
        <v>61</v>
      </c>
      <c r="E50" s="131" t="s">
        <v>490</v>
      </c>
      <c r="F50" s="75"/>
      <c r="G50" s="134"/>
      <c r="H50" s="134"/>
      <c r="I50" s="75"/>
      <c r="J50" s="67" t="s">
        <v>65</v>
      </c>
      <c r="K50" s="67" t="s">
        <v>62</v>
      </c>
      <c r="L50" s="105">
        <v>1</v>
      </c>
      <c r="M50" s="67">
        <v>4.1399999999999997</v>
      </c>
      <c r="N50" s="68">
        <v>17698</v>
      </c>
      <c r="O50" s="69">
        <f t="shared" si="1"/>
        <v>73269.72</v>
      </c>
      <c r="P50" s="67">
        <v>6</v>
      </c>
      <c r="Q50" s="67"/>
      <c r="R50" s="67"/>
      <c r="S50" s="67">
        <v>6</v>
      </c>
      <c r="T50" s="67">
        <v>3</v>
      </c>
      <c r="U50" s="67"/>
      <c r="V50" s="67">
        <f t="shared" si="2"/>
        <v>12</v>
      </c>
      <c r="W50" s="67">
        <f t="shared" si="3"/>
        <v>3</v>
      </c>
      <c r="X50" s="67">
        <f t="shared" si="3"/>
        <v>0</v>
      </c>
      <c r="Y50" s="69">
        <f t="shared" si="4"/>
        <v>27476.145</v>
      </c>
      <c r="Z50" s="69">
        <f t="shared" si="5"/>
        <v>0</v>
      </c>
      <c r="AA50" s="69">
        <f t="shared" si="6"/>
        <v>0</v>
      </c>
      <c r="AB50" s="69">
        <f t="shared" si="7"/>
        <v>27476.145</v>
      </c>
      <c r="AC50" s="69">
        <f t="shared" si="8"/>
        <v>13738.0725</v>
      </c>
      <c r="AD50" s="69">
        <f t="shared" si="9"/>
        <v>0</v>
      </c>
      <c r="AE50" s="69">
        <f t="shared" si="10"/>
        <v>68690.362500000003</v>
      </c>
      <c r="AF50" s="69">
        <f t="shared" si="11"/>
        <v>34345.181250000001</v>
      </c>
      <c r="AG50" s="69">
        <f t="shared" si="42"/>
        <v>10303.554375000002</v>
      </c>
      <c r="AH50" s="69">
        <f t="shared" si="12"/>
        <v>1991.0250000000001</v>
      </c>
      <c r="AI50" s="69">
        <f t="shared" si="13"/>
        <v>115330.12312500001</v>
      </c>
      <c r="AJ50" s="106">
        <v>7</v>
      </c>
      <c r="AK50" s="71">
        <f t="shared" si="14"/>
        <v>3097.15</v>
      </c>
      <c r="AL50" s="106"/>
      <c r="AM50" s="71">
        <f t="shared" si="15"/>
        <v>0</v>
      </c>
      <c r="AN50" s="71">
        <f t="shared" si="38"/>
        <v>7</v>
      </c>
      <c r="AO50" s="71">
        <f t="shared" si="38"/>
        <v>3097.15</v>
      </c>
      <c r="AP50" s="106">
        <v>1.5</v>
      </c>
      <c r="AQ50" s="71">
        <f t="shared" si="17"/>
        <v>829.59375</v>
      </c>
      <c r="AR50" s="106"/>
      <c r="AS50" s="71">
        <f t="shared" si="18"/>
        <v>0</v>
      </c>
      <c r="AT50" s="70">
        <f t="shared" si="19"/>
        <v>1.5</v>
      </c>
      <c r="AU50" s="71">
        <f t="shared" si="19"/>
        <v>829.59375</v>
      </c>
      <c r="AV50" s="70">
        <f t="shared" si="20"/>
        <v>8.5</v>
      </c>
      <c r="AW50" s="71">
        <f t="shared" si="20"/>
        <v>3926.7437500000001</v>
      </c>
      <c r="AX50" s="107"/>
      <c r="AY50" s="124"/>
      <c r="AZ50" s="107"/>
      <c r="BA50" s="124"/>
      <c r="BB50" s="71"/>
      <c r="BC50" s="67"/>
      <c r="BD50" s="67"/>
      <c r="BE50" s="67"/>
      <c r="BF50" s="69">
        <f t="shared" si="21"/>
        <v>0</v>
      </c>
      <c r="BG50" s="69">
        <f t="shared" si="22"/>
        <v>15</v>
      </c>
      <c r="BH50" s="69">
        <f t="shared" si="23"/>
        <v>30910.663125000003</v>
      </c>
      <c r="BI50" s="69"/>
      <c r="BJ50" s="69">
        <f t="shared" si="43"/>
        <v>0</v>
      </c>
      <c r="BK50" s="69"/>
      <c r="BL50" s="69"/>
      <c r="BM50" s="69"/>
      <c r="BN50" s="69"/>
      <c r="BO50" s="69"/>
      <c r="BP50" s="72">
        <f t="shared" si="33"/>
        <v>0</v>
      </c>
      <c r="BQ50" s="69">
        <f t="shared" si="26"/>
        <v>34837.406875000001</v>
      </c>
      <c r="BR50" s="69">
        <f t="shared" si="27"/>
        <v>80984.941875000004</v>
      </c>
      <c r="BS50" s="69">
        <f t="shared" si="28"/>
        <v>34837.406875000001</v>
      </c>
      <c r="BT50" s="69">
        <f t="shared" si="29"/>
        <v>34345.181250000001</v>
      </c>
      <c r="BU50" s="69">
        <f t="shared" si="30"/>
        <v>150167.53000000003</v>
      </c>
      <c r="BV50" s="73">
        <f t="shared" si="31"/>
        <v>1802010.3600000003</v>
      </c>
      <c r="BW50" s="54"/>
    </row>
    <row r="51" spans="1:76" s="55" customFormat="1" ht="14.25" customHeight="1" x14ac:dyDescent="0.3">
      <c r="A51" s="66">
        <v>29</v>
      </c>
      <c r="B51" s="104" t="s">
        <v>157</v>
      </c>
      <c r="C51" s="104" t="s">
        <v>361</v>
      </c>
      <c r="D51" s="67" t="s">
        <v>82</v>
      </c>
      <c r="E51" s="119" t="s">
        <v>158</v>
      </c>
      <c r="F51" s="120">
        <v>103</v>
      </c>
      <c r="G51" s="121">
        <v>43817</v>
      </c>
      <c r="H51" s="121">
        <v>45644</v>
      </c>
      <c r="I51" s="120" t="s">
        <v>170</v>
      </c>
      <c r="J51" s="67" t="s">
        <v>350</v>
      </c>
      <c r="K51" s="67" t="s">
        <v>87</v>
      </c>
      <c r="L51" s="105">
        <v>7.07</v>
      </c>
      <c r="M51" s="105">
        <v>3.97</v>
      </c>
      <c r="N51" s="68">
        <v>17697</v>
      </c>
      <c r="O51" s="69">
        <f t="shared" si="1"/>
        <v>70257.09</v>
      </c>
      <c r="P51" s="67">
        <v>15</v>
      </c>
      <c r="Q51" s="67"/>
      <c r="R51" s="67"/>
      <c r="S51" s="67"/>
      <c r="T51" s="67"/>
      <c r="U51" s="67"/>
      <c r="V51" s="67">
        <f t="shared" si="2"/>
        <v>15</v>
      </c>
      <c r="W51" s="67">
        <f t="shared" si="3"/>
        <v>0</v>
      </c>
      <c r="X51" s="67">
        <f t="shared" si="3"/>
        <v>0</v>
      </c>
      <c r="Y51" s="69">
        <f t="shared" si="4"/>
        <v>65866.021874999991</v>
      </c>
      <c r="Z51" s="69">
        <f t="shared" si="5"/>
        <v>0</v>
      </c>
      <c r="AA51" s="69">
        <f t="shared" si="6"/>
        <v>0</v>
      </c>
      <c r="AB51" s="69">
        <f t="shared" si="7"/>
        <v>0</v>
      </c>
      <c r="AC51" s="69">
        <f t="shared" si="8"/>
        <v>0</v>
      </c>
      <c r="AD51" s="69">
        <f t="shared" si="9"/>
        <v>0</v>
      </c>
      <c r="AE51" s="69">
        <f t="shared" si="10"/>
        <v>65866.021874999991</v>
      </c>
      <c r="AF51" s="69">
        <f t="shared" si="11"/>
        <v>32933.010937499996</v>
      </c>
      <c r="AG51" s="69">
        <f t="shared" si="42"/>
        <v>9879.9032812500009</v>
      </c>
      <c r="AH51" s="69">
        <f t="shared" si="12"/>
        <v>0</v>
      </c>
      <c r="AI51" s="69">
        <f t="shared" si="13"/>
        <v>108678.93609374999</v>
      </c>
      <c r="AJ51" s="106">
        <v>15</v>
      </c>
      <c r="AK51" s="71">
        <f t="shared" si="14"/>
        <v>6636.375</v>
      </c>
      <c r="AL51" s="106"/>
      <c r="AM51" s="71">
        <f t="shared" si="15"/>
        <v>0</v>
      </c>
      <c r="AN51" s="71">
        <f t="shared" si="38"/>
        <v>15</v>
      </c>
      <c r="AO51" s="71">
        <f t="shared" si="38"/>
        <v>6636.375</v>
      </c>
      <c r="AP51" s="106"/>
      <c r="AQ51" s="71">
        <f t="shared" si="17"/>
        <v>0</v>
      </c>
      <c r="AR51" s="106"/>
      <c r="AS51" s="71">
        <f t="shared" si="18"/>
        <v>0</v>
      </c>
      <c r="AT51" s="70">
        <f t="shared" si="19"/>
        <v>0</v>
      </c>
      <c r="AU51" s="71">
        <f t="shared" si="19"/>
        <v>0</v>
      </c>
      <c r="AV51" s="70">
        <f t="shared" si="20"/>
        <v>15</v>
      </c>
      <c r="AW51" s="71">
        <f t="shared" si="20"/>
        <v>6636.375</v>
      </c>
      <c r="AX51" s="107" t="s">
        <v>183</v>
      </c>
      <c r="AY51" s="124">
        <v>1</v>
      </c>
      <c r="AZ51" s="107"/>
      <c r="BA51" s="124"/>
      <c r="BB51" s="71">
        <f>17697*50%</f>
        <v>8848.5</v>
      </c>
      <c r="BC51" s="67"/>
      <c r="BD51" s="67"/>
      <c r="BE51" s="67"/>
      <c r="BF51" s="69">
        <f t="shared" si="21"/>
        <v>0</v>
      </c>
      <c r="BG51" s="69">
        <v>17</v>
      </c>
      <c r="BH51" s="69">
        <f t="shared" si="23"/>
        <v>29639.709843749995</v>
      </c>
      <c r="BI51" s="69"/>
      <c r="BJ51" s="69">
        <f t="shared" si="43"/>
        <v>0</v>
      </c>
      <c r="BK51" s="69">
        <f>V51+W51+X51</f>
        <v>15</v>
      </c>
      <c r="BL51" s="69">
        <f>(AE51+AF51)*30%</f>
        <v>29639.709843749995</v>
      </c>
      <c r="BM51" s="69"/>
      <c r="BN51" s="69"/>
      <c r="BO51" s="69"/>
      <c r="BP51" s="72">
        <f t="shared" si="33"/>
        <v>0</v>
      </c>
      <c r="BQ51" s="69">
        <f t="shared" si="26"/>
        <v>74764.294687499991</v>
      </c>
      <c r="BR51" s="69">
        <f t="shared" si="27"/>
        <v>75745.925156249985</v>
      </c>
      <c r="BS51" s="69">
        <f t="shared" si="28"/>
        <v>45124.584843749995</v>
      </c>
      <c r="BT51" s="69">
        <f t="shared" si="29"/>
        <v>62572.720781249991</v>
      </c>
      <c r="BU51" s="69">
        <f t="shared" si="30"/>
        <v>183443.23078124999</v>
      </c>
      <c r="BV51" s="73">
        <f t="shared" si="31"/>
        <v>2201318.7693750001</v>
      </c>
      <c r="BW51" s="54" t="s">
        <v>232</v>
      </c>
    </row>
    <row r="52" spans="1:76" s="55" customFormat="1" ht="14.25" customHeight="1" x14ac:dyDescent="0.3">
      <c r="A52" s="101">
        <v>30</v>
      </c>
      <c r="B52" s="104" t="s">
        <v>125</v>
      </c>
      <c r="C52" s="104" t="s">
        <v>340</v>
      </c>
      <c r="D52" s="67" t="s">
        <v>82</v>
      </c>
      <c r="E52" s="119" t="s">
        <v>126</v>
      </c>
      <c r="F52" s="75">
        <v>113</v>
      </c>
      <c r="G52" s="76">
        <v>44071</v>
      </c>
      <c r="H52" s="76">
        <v>45897</v>
      </c>
      <c r="I52" s="75" t="s">
        <v>170</v>
      </c>
      <c r="J52" s="67" t="s">
        <v>348</v>
      </c>
      <c r="K52" s="67" t="s">
        <v>110</v>
      </c>
      <c r="L52" s="105">
        <v>25.05</v>
      </c>
      <c r="M52" s="105">
        <v>4.3899999999999997</v>
      </c>
      <c r="N52" s="68">
        <v>17697</v>
      </c>
      <c r="O52" s="69">
        <f t="shared" si="1"/>
        <v>77689.829999999987</v>
      </c>
      <c r="P52" s="67">
        <v>16</v>
      </c>
      <c r="Q52" s="67"/>
      <c r="R52" s="67"/>
      <c r="S52" s="67"/>
      <c r="T52" s="67"/>
      <c r="U52" s="67"/>
      <c r="V52" s="67">
        <f t="shared" si="2"/>
        <v>16</v>
      </c>
      <c r="W52" s="67">
        <f t="shared" si="3"/>
        <v>0</v>
      </c>
      <c r="X52" s="67">
        <f t="shared" si="3"/>
        <v>0</v>
      </c>
      <c r="Y52" s="69">
        <f t="shared" si="4"/>
        <v>77689.829999999987</v>
      </c>
      <c r="Z52" s="69">
        <f t="shared" si="5"/>
        <v>0</v>
      </c>
      <c r="AA52" s="69">
        <f t="shared" si="6"/>
        <v>0</v>
      </c>
      <c r="AB52" s="69">
        <f t="shared" si="7"/>
        <v>0</v>
      </c>
      <c r="AC52" s="69">
        <f t="shared" si="8"/>
        <v>0</v>
      </c>
      <c r="AD52" s="69">
        <f t="shared" si="9"/>
        <v>0</v>
      </c>
      <c r="AE52" s="69">
        <f t="shared" si="10"/>
        <v>77689.829999999987</v>
      </c>
      <c r="AF52" s="69">
        <f t="shared" si="11"/>
        <v>38844.914999999994</v>
      </c>
      <c r="AG52" s="69">
        <f t="shared" si="42"/>
        <v>11653.474499999998</v>
      </c>
      <c r="AH52" s="69">
        <f t="shared" si="12"/>
        <v>0</v>
      </c>
      <c r="AI52" s="69">
        <f t="shared" si="13"/>
        <v>128188.21949999998</v>
      </c>
      <c r="AJ52" s="106">
        <v>16</v>
      </c>
      <c r="AK52" s="71">
        <f t="shared" si="14"/>
        <v>7078.8</v>
      </c>
      <c r="AL52" s="106"/>
      <c r="AM52" s="71">
        <f t="shared" si="15"/>
        <v>0</v>
      </c>
      <c r="AN52" s="71">
        <f t="shared" si="38"/>
        <v>16</v>
      </c>
      <c r="AO52" s="71">
        <f t="shared" si="38"/>
        <v>7078.8</v>
      </c>
      <c r="AP52" s="106"/>
      <c r="AQ52" s="71">
        <f t="shared" si="17"/>
        <v>0</v>
      </c>
      <c r="AR52" s="106"/>
      <c r="AS52" s="71">
        <f t="shared" si="18"/>
        <v>0</v>
      </c>
      <c r="AT52" s="70">
        <f t="shared" si="19"/>
        <v>0</v>
      </c>
      <c r="AU52" s="71">
        <f t="shared" si="19"/>
        <v>0</v>
      </c>
      <c r="AV52" s="70">
        <f t="shared" si="20"/>
        <v>16</v>
      </c>
      <c r="AW52" s="71">
        <f t="shared" si="20"/>
        <v>7078.8</v>
      </c>
      <c r="AX52" s="107" t="s">
        <v>182</v>
      </c>
      <c r="AY52" s="124">
        <v>1</v>
      </c>
      <c r="AZ52" s="107"/>
      <c r="BA52" s="124"/>
      <c r="BB52" s="71">
        <f>17697*50%</f>
        <v>8848.5</v>
      </c>
      <c r="BC52" s="67"/>
      <c r="BD52" s="67"/>
      <c r="BE52" s="67"/>
      <c r="BF52" s="69">
        <f t="shared" si="21"/>
        <v>0</v>
      </c>
      <c r="BG52" s="69">
        <f>V52+W52+X52</f>
        <v>16</v>
      </c>
      <c r="BH52" s="69">
        <f t="shared" si="23"/>
        <v>34960.42349999999</v>
      </c>
      <c r="BI52" s="69"/>
      <c r="BJ52" s="69">
        <f t="shared" si="43"/>
        <v>0</v>
      </c>
      <c r="BK52" s="69">
        <f>V52+W52+X52</f>
        <v>16</v>
      </c>
      <c r="BL52" s="69">
        <f>(AE52+AF52)*35%</f>
        <v>40787.160749999988</v>
      </c>
      <c r="BM52" s="69"/>
      <c r="BN52" s="69"/>
      <c r="BO52" s="69"/>
      <c r="BP52" s="72">
        <f t="shared" si="33"/>
        <v>0</v>
      </c>
      <c r="BQ52" s="69">
        <f t="shared" si="26"/>
        <v>91674.884249999974</v>
      </c>
      <c r="BR52" s="69">
        <f t="shared" si="27"/>
        <v>89343.304499999984</v>
      </c>
      <c r="BS52" s="69">
        <f t="shared" si="28"/>
        <v>50887.723499999993</v>
      </c>
      <c r="BT52" s="69">
        <f t="shared" si="29"/>
        <v>79632.075749999989</v>
      </c>
      <c r="BU52" s="69">
        <f t="shared" si="30"/>
        <v>219863.10374999995</v>
      </c>
      <c r="BV52" s="73">
        <f t="shared" si="31"/>
        <v>2638357.2449999992</v>
      </c>
      <c r="BW52" s="54" t="s">
        <v>231</v>
      </c>
    </row>
    <row r="53" spans="1:76" s="55" customFormat="1" ht="14.25" customHeight="1" x14ac:dyDescent="0.3">
      <c r="A53" s="66">
        <v>31</v>
      </c>
      <c r="B53" s="102" t="s">
        <v>156</v>
      </c>
      <c r="C53" s="81" t="s">
        <v>60</v>
      </c>
      <c r="D53" s="46" t="s">
        <v>61</v>
      </c>
      <c r="E53" s="82" t="s">
        <v>95</v>
      </c>
      <c r="F53" s="133">
        <v>77</v>
      </c>
      <c r="G53" s="134">
        <v>43304</v>
      </c>
      <c r="H53" s="103">
        <v>45130</v>
      </c>
      <c r="I53" s="133" t="s">
        <v>167</v>
      </c>
      <c r="J53" s="46" t="s">
        <v>349</v>
      </c>
      <c r="K53" s="46" t="s">
        <v>64</v>
      </c>
      <c r="L53" s="77">
        <v>36</v>
      </c>
      <c r="M53" s="46">
        <v>5.41</v>
      </c>
      <c r="N53" s="68">
        <v>17697</v>
      </c>
      <c r="O53" s="69">
        <f t="shared" si="1"/>
        <v>95740.77</v>
      </c>
      <c r="P53" s="46"/>
      <c r="Q53" s="46">
        <v>8</v>
      </c>
      <c r="R53" s="46"/>
      <c r="S53" s="46">
        <v>8</v>
      </c>
      <c r="T53" s="46">
        <v>3</v>
      </c>
      <c r="U53" s="46">
        <v>2</v>
      </c>
      <c r="V53" s="67">
        <f t="shared" si="2"/>
        <v>8</v>
      </c>
      <c r="W53" s="67">
        <f t="shared" si="3"/>
        <v>11</v>
      </c>
      <c r="X53" s="67">
        <f t="shared" si="3"/>
        <v>2</v>
      </c>
      <c r="Y53" s="69">
        <f t="shared" si="4"/>
        <v>0</v>
      </c>
      <c r="Z53" s="69">
        <f t="shared" si="5"/>
        <v>47870.385000000002</v>
      </c>
      <c r="AA53" s="69">
        <f t="shared" si="6"/>
        <v>0</v>
      </c>
      <c r="AB53" s="69">
        <f t="shared" si="7"/>
        <v>47870.385000000002</v>
      </c>
      <c r="AC53" s="69">
        <f t="shared" si="8"/>
        <v>17951.394375</v>
      </c>
      <c r="AD53" s="69">
        <f t="shared" si="9"/>
        <v>11967.596250000001</v>
      </c>
      <c r="AE53" s="69">
        <f t="shared" si="10"/>
        <v>125659.76062500001</v>
      </c>
      <c r="AF53" s="69">
        <f t="shared" si="11"/>
        <v>62829.880312500005</v>
      </c>
      <c r="AG53" s="69">
        <f t="shared" si="42"/>
        <v>18848.964093750004</v>
      </c>
      <c r="AH53" s="69">
        <f t="shared" si="12"/>
        <v>2875.7625000000003</v>
      </c>
      <c r="AI53" s="69">
        <f t="shared" si="13"/>
        <v>210214.36753125</v>
      </c>
      <c r="AJ53" s="78"/>
      <c r="AK53" s="71">
        <f t="shared" si="14"/>
        <v>0</v>
      </c>
      <c r="AL53" s="78">
        <v>6</v>
      </c>
      <c r="AM53" s="71">
        <f t="shared" si="15"/>
        <v>3318.1875</v>
      </c>
      <c r="AN53" s="71">
        <f t="shared" si="38"/>
        <v>6</v>
      </c>
      <c r="AO53" s="71">
        <f t="shared" si="38"/>
        <v>3318.1875</v>
      </c>
      <c r="AP53" s="78">
        <v>13.5</v>
      </c>
      <c r="AQ53" s="71">
        <f t="shared" si="17"/>
        <v>7465.921875</v>
      </c>
      <c r="AR53" s="78"/>
      <c r="AS53" s="71">
        <f t="shared" si="18"/>
        <v>0</v>
      </c>
      <c r="AT53" s="70">
        <f t="shared" si="19"/>
        <v>13.5</v>
      </c>
      <c r="AU53" s="71">
        <f t="shared" si="19"/>
        <v>7465.921875</v>
      </c>
      <c r="AV53" s="70">
        <f t="shared" si="20"/>
        <v>19.5</v>
      </c>
      <c r="AW53" s="71">
        <f t="shared" si="20"/>
        <v>10784.109375</v>
      </c>
      <c r="AX53" s="79"/>
      <c r="AY53" s="80"/>
      <c r="AZ53" s="79"/>
      <c r="BA53" s="80"/>
      <c r="BB53" s="71"/>
      <c r="BC53" s="46"/>
      <c r="BD53" s="46"/>
      <c r="BE53" s="46"/>
      <c r="BF53" s="69">
        <f t="shared" si="21"/>
        <v>0</v>
      </c>
      <c r="BG53" s="69">
        <f>V53+W53+X53</f>
        <v>21</v>
      </c>
      <c r="BH53" s="69">
        <f t="shared" si="23"/>
        <v>56546.892281250002</v>
      </c>
      <c r="BI53" s="72"/>
      <c r="BJ53" s="72">
        <f t="shared" si="43"/>
        <v>0</v>
      </c>
      <c r="BK53" s="69">
        <f>V53+W53+X53</f>
        <v>21</v>
      </c>
      <c r="BL53" s="69">
        <f>(AE53+AF53)*40%</f>
        <v>75395.856375000018</v>
      </c>
      <c r="BM53" s="193"/>
      <c r="BN53" s="193">
        <v>17697</v>
      </c>
      <c r="BO53" s="69"/>
      <c r="BP53" s="72">
        <f t="shared" si="33"/>
        <v>0</v>
      </c>
      <c r="BQ53" s="69">
        <f t="shared" si="26"/>
        <v>160423.85803125001</v>
      </c>
      <c r="BR53" s="69">
        <f t="shared" si="27"/>
        <v>147384.48721875003</v>
      </c>
      <c r="BS53" s="69">
        <f t="shared" si="28"/>
        <v>67331.00165625001</v>
      </c>
      <c r="BT53" s="69">
        <f t="shared" si="29"/>
        <v>138225.73668750003</v>
      </c>
      <c r="BU53" s="69">
        <f t="shared" si="30"/>
        <v>370638.22556250001</v>
      </c>
      <c r="BV53" s="73">
        <f t="shared" si="31"/>
        <v>4447658.7067499999</v>
      </c>
      <c r="BW53" s="54" t="s">
        <v>228</v>
      </c>
    </row>
    <row r="54" spans="1:76" s="55" customFormat="1" ht="14.25" customHeight="1" x14ac:dyDescent="0.3">
      <c r="A54" s="101">
        <v>32</v>
      </c>
      <c r="B54" s="102" t="s">
        <v>214</v>
      </c>
      <c r="C54" s="81" t="s">
        <v>340</v>
      </c>
      <c r="D54" s="46" t="s">
        <v>61</v>
      </c>
      <c r="E54" s="102" t="s">
        <v>153</v>
      </c>
      <c r="F54" s="75">
        <v>112</v>
      </c>
      <c r="G54" s="76">
        <v>44071</v>
      </c>
      <c r="H54" s="76">
        <v>45897</v>
      </c>
      <c r="I54" s="75" t="s">
        <v>170</v>
      </c>
      <c r="J54" s="46" t="s">
        <v>348</v>
      </c>
      <c r="K54" s="46" t="s">
        <v>72</v>
      </c>
      <c r="L54" s="77">
        <v>38</v>
      </c>
      <c r="M54" s="46">
        <v>5.2</v>
      </c>
      <c r="N54" s="68">
        <v>17697</v>
      </c>
      <c r="O54" s="69">
        <f t="shared" si="1"/>
        <v>92024.400000000009</v>
      </c>
      <c r="P54" s="46"/>
      <c r="Q54" s="46"/>
      <c r="R54" s="46"/>
      <c r="S54" s="46">
        <v>16</v>
      </c>
      <c r="T54" s="46"/>
      <c r="U54" s="46"/>
      <c r="V54" s="67">
        <f t="shared" si="2"/>
        <v>16</v>
      </c>
      <c r="W54" s="67">
        <f t="shared" si="3"/>
        <v>0</v>
      </c>
      <c r="X54" s="67">
        <f t="shared" si="3"/>
        <v>0</v>
      </c>
      <c r="Y54" s="69">
        <f t="shared" si="4"/>
        <v>0</v>
      </c>
      <c r="Z54" s="69">
        <f t="shared" si="5"/>
        <v>0</v>
      </c>
      <c r="AA54" s="69">
        <f t="shared" si="6"/>
        <v>0</v>
      </c>
      <c r="AB54" s="69">
        <f t="shared" si="7"/>
        <v>92024.400000000009</v>
      </c>
      <c r="AC54" s="69">
        <f t="shared" si="8"/>
        <v>0</v>
      </c>
      <c r="AD54" s="69">
        <f t="shared" si="9"/>
        <v>0</v>
      </c>
      <c r="AE54" s="69">
        <f t="shared" si="10"/>
        <v>92024.400000000009</v>
      </c>
      <c r="AF54" s="69">
        <f t="shared" si="11"/>
        <v>46012.200000000004</v>
      </c>
      <c r="AG54" s="69">
        <f t="shared" si="42"/>
        <v>13803.660000000002</v>
      </c>
      <c r="AH54" s="69">
        <f t="shared" si="12"/>
        <v>3539.4</v>
      </c>
      <c r="AI54" s="69">
        <f t="shared" si="13"/>
        <v>155379.66000000003</v>
      </c>
      <c r="AJ54" s="78">
        <v>16</v>
      </c>
      <c r="AK54" s="71">
        <f t="shared" si="14"/>
        <v>7078.8</v>
      </c>
      <c r="AL54" s="78"/>
      <c r="AM54" s="71">
        <f t="shared" si="15"/>
        <v>0</v>
      </c>
      <c r="AN54" s="71">
        <f t="shared" si="38"/>
        <v>16</v>
      </c>
      <c r="AO54" s="71">
        <f t="shared" si="38"/>
        <v>7078.8</v>
      </c>
      <c r="AP54" s="78"/>
      <c r="AQ54" s="71">
        <f t="shared" si="17"/>
        <v>0</v>
      </c>
      <c r="AR54" s="78"/>
      <c r="AS54" s="71">
        <f t="shared" si="18"/>
        <v>0</v>
      </c>
      <c r="AT54" s="70">
        <f t="shared" si="19"/>
        <v>0</v>
      </c>
      <c r="AU54" s="71">
        <f t="shared" si="19"/>
        <v>0</v>
      </c>
      <c r="AV54" s="70">
        <f t="shared" si="20"/>
        <v>16</v>
      </c>
      <c r="AW54" s="71">
        <f t="shared" si="20"/>
        <v>7078.8</v>
      </c>
      <c r="AX54" s="79" t="s">
        <v>179</v>
      </c>
      <c r="AY54" s="79">
        <v>1</v>
      </c>
      <c r="AZ54" s="79"/>
      <c r="BA54" s="79"/>
      <c r="BB54" s="71">
        <f>17697*50%</f>
        <v>8848.5</v>
      </c>
      <c r="BC54" s="46"/>
      <c r="BD54" s="46"/>
      <c r="BE54" s="46"/>
      <c r="BF54" s="69">
        <f t="shared" si="21"/>
        <v>0</v>
      </c>
      <c r="BG54" s="69">
        <f>V54+W54+X54</f>
        <v>16</v>
      </c>
      <c r="BH54" s="69">
        <f t="shared" si="23"/>
        <v>41410.980000000003</v>
      </c>
      <c r="BI54" s="72"/>
      <c r="BJ54" s="72">
        <f t="shared" si="43"/>
        <v>0</v>
      </c>
      <c r="BK54" s="69">
        <f>V54+W54+X54</f>
        <v>16</v>
      </c>
      <c r="BL54" s="69">
        <f>(AE54+AF54)*35%</f>
        <v>48312.81</v>
      </c>
      <c r="BM54" s="69"/>
      <c r="BN54" s="69"/>
      <c r="BO54" s="72"/>
      <c r="BP54" s="72">
        <f t="shared" si="33"/>
        <v>0</v>
      </c>
      <c r="BQ54" s="69">
        <f t="shared" si="26"/>
        <v>105651.09</v>
      </c>
      <c r="BR54" s="69">
        <f t="shared" si="27"/>
        <v>109367.46</v>
      </c>
      <c r="BS54" s="69">
        <f t="shared" si="28"/>
        <v>57338.28</v>
      </c>
      <c r="BT54" s="69">
        <f t="shared" si="29"/>
        <v>94325.010000000009</v>
      </c>
      <c r="BU54" s="69">
        <f t="shared" si="30"/>
        <v>261030.75000000003</v>
      </c>
      <c r="BV54" s="73">
        <f t="shared" si="31"/>
        <v>3132369.0000000005</v>
      </c>
      <c r="BW54" s="54" t="s">
        <v>231</v>
      </c>
    </row>
    <row r="55" spans="1:76" s="55" customFormat="1" ht="14.25" customHeight="1" x14ac:dyDescent="0.3">
      <c r="A55" s="66">
        <v>33</v>
      </c>
      <c r="B55" s="102" t="s">
        <v>342</v>
      </c>
      <c r="C55" s="81" t="s">
        <v>97</v>
      </c>
      <c r="D55" s="46" t="s">
        <v>61</v>
      </c>
      <c r="E55" s="102" t="s">
        <v>343</v>
      </c>
      <c r="F55" s="75">
        <v>83</v>
      </c>
      <c r="G55" s="76">
        <v>43308</v>
      </c>
      <c r="H55" s="76">
        <v>45134</v>
      </c>
      <c r="I55" s="75" t="s">
        <v>168</v>
      </c>
      <c r="J55" s="46" t="s">
        <v>350</v>
      </c>
      <c r="K55" s="46" t="s">
        <v>68</v>
      </c>
      <c r="L55" s="77">
        <v>11.11</v>
      </c>
      <c r="M55" s="46">
        <v>4.8140000000000001</v>
      </c>
      <c r="N55" s="68">
        <v>17697</v>
      </c>
      <c r="O55" s="69">
        <f t="shared" si="1"/>
        <v>85193.358000000007</v>
      </c>
      <c r="P55" s="46"/>
      <c r="Q55" s="46"/>
      <c r="R55" s="46">
        <v>3</v>
      </c>
      <c r="S55" s="46">
        <v>2</v>
      </c>
      <c r="T55" s="46">
        <v>3</v>
      </c>
      <c r="U55" s="46">
        <v>3</v>
      </c>
      <c r="V55" s="67">
        <f t="shared" si="2"/>
        <v>2</v>
      </c>
      <c r="W55" s="67">
        <f t="shared" si="3"/>
        <v>3</v>
      </c>
      <c r="X55" s="67">
        <f t="shared" si="3"/>
        <v>6</v>
      </c>
      <c r="Y55" s="69">
        <f t="shared" ref="Y55:Y87" si="44">SUM(O55/16*P55)</f>
        <v>0</v>
      </c>
      <c r="Z55" s="69">
        <f t="shared" ref="Z55:Z87" si="45">SUM(O55/16*Q55)</f>
        <v>0</v>
      </c>
      <c r="AA55" s="69">
        <f t="shared" ref="AA55:AA87" si="46">SUM(O55/16*R55)</f>
        <v>15973.754625000001</v>
      </c>
      <c r="AB55" s="69">
        <f t="shared" ref="AB55:AB87" si="47">SUM(O55/16*S55)</f>
        <v>10649.169750000001</v>
      </c>
      <c r="AC55" s="69">
        <f t="shared" ref="AC55:AC87" si="48">SUM(O55/16*T55)</f>
        <v>15973.754625000001</v>
      </c>
      <c r="AD55" s="69">
        <f t="shared" ref="AD55:AD87" si="49">SUM(O55/16*U55)</f>
        <v>15973.754625000001</v>
      </c>
      <c r="AE55" s="69">
        <f t="shared" si="10"/>
        <v>58570.433625000005</v>
      </c>
      <c r="AF55" s="69">
        <f t="shared" si="11"/>
        <v>29285.216812500003</v>
      </c>
      <c r="AG55" s="69">
        <f t="shared" si="42"/>
        <v>8785.5650437500008</v>
      </c>
      <c r="AH55" s="69">
        <f t="shared" si="12"/>
        <v>1769.7</v>
      </c>
      <c r="AI55" s="69">
        <f t="shared" si="13"/>
        <v>98410.915481250006</v>
      </c>
      <c r="AJ55" s="78"/>
      <c r="AK55" s="71">
        <f t="shared" si="14"/>
        <v>0</v>
      </c>
      <c r="AL55" s="78">
        <v>2</v>
      </c>
      <c r="AM55" s="71">
        <f t="shared" si="15"/>
        <v>1106.0625</v>
      </c>
      <c r="AN55" s="71">
        <f t="shared" si="38"/>
        <v>2</v>
      </c>
      <c r="AO55" s="71">
        <f t="shared" si="38"/>
        <v>1106.0625</v>
      </c>
      <c r="AP55" s="78">
        <v>6</v>
      </c>
      <c r="AQ55" s="71">
        <f t="shared" si="17"/>
        <v>3318.1875</v>
      </c>
      <c r="AR55" s="78"/>
      <c r="AS55" s="71">
        <f t="shared" si="18"/>
        <v>0</v>
      </c>
      <c r="AT55" s="70">
        <f t="shared" si="19"/>
        <v>6</v>
      </c>
      <c r="AU55" s="71">
        <f t="shared" si="19"/>
        <v>3318.1875</v>
      </c>
      <c r="AV55" s="70">
        <f t="shared" si="20"/>
        <v>8</v>
      </c>
      <c r="AW55" s="71">
        <f t="shared" si="20"/>
        <v>4424.25</v>
      </c>
      <c r="AX55" s="79"/>
      <c r="AY55" s="79"/>
      <c r="AZ55" s="79"/>
      <c r="BA55" s="79"/>
      <c r="BB55" s="71"/>
      <c r="BC55" s="46"/>
      <c r="BD55" s="46"/>
      <c r="BE55" s="46"/>
      <c r="BF55" s="69"/>
      <c r="BG55" s="69">
        <v>20</v>
      </c>
      <c r="BH55" s="69">
        <f t="shared" si="23"/>
        <v>26356.695131250002</v>
      </c>
      <c r="BI55" s="72"/>
      <c r="BJ55" s="72"/>
      <c r="BK55" s="69">
        <f>V55+W55+X55</f>
        <v>11</v>
      </c>
      <c r="BL55" s="69">
        <f>(AE55+AF55)*30%</f>
        <v>26356.695131250002</v>
      </c>
      <c r="BM55" s="69"/>
      <c r="BN55" s="69"/>
      <c r="BO55" s="72"/>
      <c r="BP55" s="72">
        <f t="shared" si="33"/>
        <v>0</v>
      </c>
      <c r="BQ55" s="69">
        <f t="shared" si="26"/>
        <v>57137.640262500005</v>
      </c>
      <c r="BR55" s="69">
        <f t="shared" si="27"/>
        <v>69125.698668750003</v>
      </c>
      <c r="BS55" s="69">
        <f t="shared" si="28"/>
        <v>30780.945131250002</v>
      </c>
      <c r="BT55" s="69">
        <f t="shared" si="29"/>
        <v>55641.911943750005</v>
      </c>
      <c r="BU55" s="69">
        <f t="shared" si="30"/>
        <v>155548.55574375001</v>
      </c>
      <c r="BV55" s="73">
        <f t="shared" si="31"/>
        <v>1866582.6689250001</v>
      </c>
      <c r="BW55" s="54" t="s">
        <v>232</v>
      </c>
    </row>
    <row r="56" spans="1:76" s="55" customFormat="1" ht="14.25" customHeight="1" x14ac:dyDescent="0.3">
      <c r="A56" s="101">
        <v>34</v>
      </c>
      <c r="B56" s="81" t="s">
        <v>96</v>
      </c>
      <c r="C56" s="81" t="s">
        <v>97</v>
      </c>
      <c r="D56" s="46" t="s">
        <v>61</v>
      </c>
      <c r="E56" s="82" t="s">
        <v>98</v>
      </c>
      <c r="F56" s="75">
        <v>120</v>
      </c>
      <c r="G56" s="76">
        <v>44377</v>
      </c>
      <c r="H56" s="76">
        <v>46203</v>
      </c>
      <c r="I56" s="75" t="s">
        <v>168</v>
      </c>
      <c r="J56" s="46" t="s">
        <v>348</v>
      </c>
      <c r="K56" s="46" t="s">
        <v>72</v>
      </c>
      <c r="L56" s="77">
        <v>37.090000000000003</v>
      </c>
      <c r="M56" s="46">
        <v>5.2</v>
      </c>
      <c r="N56" s="68">
        <v>17697</v>
      </c>
      <c r="O56" s="69">
        <f t="shared" si="1"/>
        <v>92024.400000000009</v>
      </c>
      <c r="P56" s="46"/>
      <c r="Q56" s="46">
        <v>11</v>
      </c>
      <c r="R56" s="46"/>
      <c r="S56" s="46"/>
      <c r="T56" s="46">
        <v>9</v>
      </c>
      <c r="U56" s="46"/>
      <c r="V56" s="67">
        <f t="shared" ref="V56:X88" si="50">SUM(P56+S56)</f>
        <v>0</v>
      </c>
      <c r="W56" s="67">
        <f t="shared" ref="W56:X88" si="51">SUM(Q56+T56)</f>
        <v>20</v>
      </c>
      <c r="X56" s="67">
        <f t="shared" si="51"/>
        <v>0</v>
      </c>
      <c r="Y56" s="69">
        <f t="shared" si="44"/>
        <v>0</v>
      </c>
      <c r="Z56" s="69">
        <f t="shared" si="45"/>
        <v>63266.775000000009</v>
      </c>
      <c r="AA56" s="69">
        <f t="shared" si="46"/>
        <v>0</v>
      </c>
      <c r="AB56" s="69">
        <f t="shared" si="47"/>
        <v>0</v>
      </c>
      <c r="AC56" s="69">
        <f t="shared" si="48"/>
        <v>51763.725000000006</v>
      </c>
      <c r="AD56" s="69">
        <f t="shared" si="49"/>
        <v>0</v>
      </c>
      <c r="AE56" s="69">
        <f t="shared" ref="AE56:AE88" si="52">SUM(Y56:AD56)</f>
        <v>115030.50000000001</v>
      </c>
      <c r="AF56" s="69">
        <f t="shared" si="11"/>
        <v>57515.250000000007</v>
      </c>
      <c r="AG56" s="69">
        <f t="shared" si="42"/>
        <v>17254.575000000004</v>
      </c>
      <c r="AH56" s="69">
        <f t="shared" si="12"/>
        <v>1990.9125000000001</v>
      </c>
      <c r="AI56" s="69">
        <f t="shared" si="13"/>
        <v>191791.23750000005</v>
      </c>
      <c r="AJ56" s="78"/>
      <c r="AK56" s="71">
        <f t="shared" si="14"/>
        <v>0</v>
      </c>
      <c r="AL56" s="78"/>
      <c r="AM56" s="71">
        <f t="shared" si="15"/>
        <v>0</v>
      </c>
      <c r="AN56" s="71">
        <f t="shared" si="38"/>
        <v>0</v>
      </c>
      <c r="AO56" s="71">
        <f t="shared" si="38"/>
        <v>0</v>
      </c>
      <c r="AP56" s="78">
        <v>15.5</v>
      </c>
      <c r="AQ56" s="71">
        <f t="shared" si="17"/>
        <v>8571.984375</v>
      </c>
      <c r="AR56" s="78"/>
      <c r="AS56" s="71">
        <f t="shared" si="18"/>
        <v>0</v>
      </c>
      <c r="AT56" s="70">
        <f t="shared" ref="AT56:AU88" si="53">AP56+AR56</f>
        <v>15.5</v>
      </c>
      <c r="AU56" s="71">
        <f t="shared" si="53"/>
        <v>8571.984375</v>
      </c>
      <c r="AV56" s="70">
        <f t="shared" ref="AV56:AW88" si="54">AN56+AT56</f>
        <v>15.5</v>
      </c>
      <c r="AW56" s="71">
        <f t="shared" si="54"/>
        <v>8571.984375</v>
      </c>
      <c r="AX56" s="79"/>
      <c r="AY56" s="80"/>
      <c r="AZ56" s="79"/>
      <c r="BA56" s="80"/>
      <c r="BB56" s="71">
        <f>SUM(N56*AY56)*50%+(N56*AZ56)*60%+(N56*BA56)*60%</f>
        <v>0</v>
      </c>
      <c r="BC56" s="46"/>
      <c r="BD56" s="46"/>
      <c r="BE56" s="46"/>
      <c r="BF56" s="69">
        <f t="shared" ref="BF56:BF98" si="55">SUM(N56*BC56*20%)+(N56*BD56)*30%</f>
        <v>0</v>
      </c>
      <c r="BG56" s="69">
        <f>V56+W56+X56</f>
        <v>20</v>
      </c>
      <c r="BH56" s="69">
        <f t="shared" si="23"/>
        <v>51763.725000000006</v>
      </c>
      <c r="BI56" s="72"/>
      <c r="BJ56" s="72">
        <f>(O56/18*BI56)*30%</f>
        <v>0</v>
      </c>
      <c r="BK56" s="69">
        <v>20</v>
      </c>
      <c r="BL56" s="69">
        <f>(AE56+AF56)*35%</f>
        <v>60391.012500000004</v>
      </c>
      <c r="BM56" s="69"/>
      <c r="BN56" s="69"/>
      <c r="BO56" s="72"/>
      <c r="BP56" s="72">
        <f t="shared" si="33"/>
        <v>0</v>
      </c>
      <c r="BQ56" s="69">
        <f t="shared" si="26"/>
        <v>120726.72187500002</v>
      </c>
      <c r="BR56" s="69">
        <f t="shared" si="27"/>
        <v>134275.98750000002</v>
      </c>
      <c r="BS56" s="69">
        <f t="shared" si="28"/>
        <v>60335.709375000006</v>
      </c>
      <c r="BT56" s="69">
        <f t="shared" si="29"/>
        <v>117906.26250000001</v>
      </c>
      <c r="BU56" s="69">
        <f t="shared" si="30"/>
        <v>312517.95937500009</v>
      </c>
      <c r="BV56" s="73">
        <f t="shared" si="31"/>
        <v>3750215.5125000011</v>
      </c>
      <c r="BW56" s="54" t="s">
        <v>231</v>
      </c>
    </row>
    <row r="57" spans="1:76" s="55" customFormat="1" ht="14.25" customHeight="1" x14ac:dyDescent="0.3">
      <c r="A57" s="66">
        <v>35</v>
      </c>
      <c r="B57" s="81" t="s">
        <v>99</v>
      </c>
      <c r="C57" s="141" t="s">
        <v>100</v>
      </c>
      <c r="D57" s="142" t="s">
        <v>61</v>
      </c>
      <c r="E57" s="143" t="s">
        <v>274</v>
      </c>
      <c r="F57" s="75">
        <v>118</v>
      </c>
      <c r="G57" s="76">
        <v>44365</v>
      </c>
      <c r="H57" s="144" t="s">
        <v>402</v>
      </c>
      <c r="I57" s="75" t="s">
        <v>173</v>
      </c>
      <c r="J57" s="46" t="s">
        <v>350</v>
      </c>
      <c r="K57" s="46" t="s">
        <v>68</v>
      </c>
      <c r="L57" s="77">
        <v>31.04</v>
      </c>
      <c r="M57" s="46">
        <v>5.16</v>
      </c>
      <c r="N57" s="68">
        <v>17697</v>
      </c>
      <c r="O57" s="69">
        <f t="shared" si="1"/>
        <v>91316.52</v>
      </c>
      <c r="P57" s="46"/>
      <c r="Q57" s="46"/>
      <c r="R57" s="46">
        <v>2</v>
      </c>
      <c r="S57" s="46"/>
      <c r="T57" s="46"/>
      <c r="U57" s="46"/>
      <c r="V57" s="67">
        <f t="shared" si="50"/>
        <v>0</v>
      </c>
      <c r="W57" s="67">
        <f t="shared" si="51"/>
        <v>0</v>
      </c>
      <c r="X57" s="67">
        <f t="shared" si="51"/>
        <v>2</v>
      </c>
      <c r="Y57" s="69">
        <f t="shared" si="44"/>
        <v>0</v>
      </c>
      <c r="Z57" s="69">
        <f t="shared" si="45"/>
        <v>0</v>
      </c>
      <c r="AA57" s="69">
        <f t="shared" si="46"/>
        <v>11414.565000000001</v>
      </c>
      <c r="AB57" s="69">
        <f t="shared" si="47"/>
        <v>0</v>
      </c>
      <c r="AC57" s="69">
        <f t="shared" si="48"/>
        <v>0</v>
      </c>
      <c r="AD57" s="69">
        <f t="shared" si="49"/>
        <v>0</v>
      </c>
      <c r="AE57" s="69">
        <f t="shared" si="52"/>
        <v>11414.565000000001</v>
      </c>
      <c r="AF57" s="69">
        <f t="shared" si="11"/>
        <v>5707.2825000000003</v>
      </c>
      <c r="AG57" s="69">
        <f t="shared" si="42"/>
        <v>1712.1847500000001</v>
      </c>
      <c r="AH57" s="69">
        <f t="shared" si="12"/>
        <v>0</v>
      </c>
      <c r="AI57" s="69">
        <f t="shared" si="13"/>
        <v>18834.03225</v>
      </c>
      <c r="AJ57" s="78"/>
      <c r="AK57" s="71">
        <f t="shared" si="14"/>
        <v>0</v>
      </c>
      <c r="AL57" s="78"/>
      <c r="AM57" s="71">
        <f t="shared" si="15"/>
        <v>0</v>
      </c>
      <c r="AN57" s="71">
        <f t="shared" si="38"/>
        <v>0</v>
      </c>
      <c r="AO57" s="71">
        <f t="shared" si="38"/>
        <v>0</v>
      </c>
      <c r="AP57" s="78"/>
      <c r="AQ57" s="71">
        <f t="shared" si="17"/>
        <v>0</v>
      </c>
      <c r="AR57" s="78">
        <v>1</v>
      </c>
      <c r="AS57" s="71">
        <f t="shared" si="18"/>
        <v>442.42500000000001</v>
      </c>
      <c r="AT57" s="70">
        <f t="shared" si="53"/>
        <v>1</v>
      </c>
      <c r="AU57" s="71">
        <f t="shared" si="53"/>
        <v>442.42500000000001</v>
      </c>
      <c r="AV57" s="70">
        <f t="shared" si="54"/>
        <v>1</v>
      </c>
      <c r="AW57" s="71">
        <f t="shared" si="54"/>
        <v>442.42500000000001</v>
      </c>
      <c r="AX57" s="79" t="s">
        <v>190</v>
      </c>
      <c r="AY57" s="80"/>
      <c r="AZ57" s="80">
        <v>0.5</v>
      </c>
      <c r="BA57" s="80"/>
      <c r="BB57" s="71">
        <f>SUM(N57*AY57)*50%+(N57*AZ57)*60%+(N57*BA57)*60%</f>
        <v>5309.0999999999995</v>
      </c>
      <c r="BC57" s="46"/>
      <c r="BD57" s="46"/>
      <c r="BE57" s="46"/>
      <c r="BF57" s="69">
        <f t="shared" si="55"/>
        <v>0</v>
      </c>
      <c r="BG57" s="69">
        <f>V57+W57+X57</f>
        <v>2</v>
      </c>
      <c r="BH57" s="69">
        <f t="shared" si="23"/>
        <v>5136.5542500000001</v>
      </c>
      <c r="BI57" s="72"/>
      <c r="BJ57" s="72">
        <f>(O57/18*BI57)*30%</f>
        <v>0</v>
      </c>
      <c r="BK57" s="69">
        <f t="shared" ref="BK57:BK59" si="56">V57+W57+X57</f>
        <v>2</v>
      </c>
      <c r="BL57" s="69">
        <f t="shared" ref="BL57:BL59" si="57">(AE57+AF57)*30%</f>
        <v>5136.5542500000001</v>
      </c>
      <c r="BM57" s="69"/>
      <c r="BN57" s="69"/>
      <c r="BO57" s="72"/>
      <c r="BP57" s="72">
        <f t="shared" si="33"/>
        <v>0</v>
      </c>
      <c r="BQ57" s="69">
        <f t="shared" si="26"/>
        <v>16024.6335</v>
      </c>
      <c r="BR57" s="69">
        <f t="shared" si="27"/>
        <v>13126.749750000001</v>
      </c>
      <c r="BS57" s="69">
        <f t="shared" si="28"/>
        <v>10888.079249999999</v>
      </c>
      <c r="BT57" s="69">
        <f t="shared" si="29"/>
        <v>10843.83675</v>
      </c>
      <c r="BU57" s="69">
        <f t="shared" si="30"/>
        <v>34858.66575</v>
      </c>
      <c r="BV57" s="73">
        <f t="shared" si="31"/>
        <v>418303.989</v>
      </c>
      <c r="BW57" s="54" t="s">
        <v>232</v>
      </c>
    </row>
    <row r="58" spans="1:76" s="55" customFormat="1" ht="14.25" customHeight="1" x14ac:dyDescent="0.3">
      <c r="A58" s="101">
        <v>36</v>
      </c>
      <c r="B58" s="1" t="s">
        <v>497</v>
      </c>
      <c r="C58" s="141" t="s">
        <v>100</v>
      </c>
      <c r="D58" s="142" t="s">
        <v>61</v>
      </c>
      <c r="E58" s="143" t="s">
        <v>274</v>
      </c>
      <c r="F58" s="75">
        <v>118</v>
      </c>
      <c r="G58" s="76">
        <v>44365</v>
      </c>
      <c r="H58" s="144" t="s">
        <v>402</v>
      </c>
      <c r="I58" s="75" t="s">
        <v>445</v>
      </c>
      <c r="J58" s="46" t="s">
        <v>350</v>
      </c>
      <c r="K58" s="46" t="s">
        <v>68</v>
      </c>
      <c r="L58" s="77">
        <v>31.04</v>
      </c>
      <c r="M58" s="46">
        <v>5.16</v>
      </c>
      <c r="N58" s="68">
        <v>17697</v>
      </c>
      <c r="O58" s="69">
        <f t="shared" si="1"/>
        <v>91316.52</v>
      </c>
      <c r="P58" s="46"/>
      <c r="Q58" s="46">
        <v>1</v>
      </c>
      <c r="R58" s="46"/>
      <c r="S58" s="46"/>
      <c r="T58" s="46"/>
      <c r="U58" s="46"/>
      <c r="V58" s="67">
        <f t="shared" si="50"/>
        <v>0</v>
      </c>
      <c r="W58" s="67">
        <f t="shared" si="51"/>
        <v>1</v>
      </c>
      <c r="X58" s="67">
        <f t="shared" si="51"/>
        <v>0</v>
      </c>
      <c r="Y58" s="69">
        <f t="shared" si="44"/>
        <v>0</v>
      </c>
      <c r="Z58" s="69">
        <f t="shared" si="45"/>
        <v>5707.2825000000003</v>
      </c>
      <c r="AA58" s="69">
        <f t="shared" si="46"/>
        <v>0</v>
      </c>
      <c r="AB58" s="69">
        <f t="shared" si="47"/>
        <v>0</v>
      </c>
      <c r="AC58" s="69">
        <f t="shared" si="48"/>
        <v>0</v>
      </c>
      <c r="AD58" s="69">
        <f t="shared" si="49"/>
        <v>0</v>
      </c>
      <c r="AE58" s="69">
        <f t="shared" si="52"/>
        <v>5707.2825000000003</v>
      </c>
      <c r="AF58" s="69">
        <f t="shared" si="11"/>
        <v>2853.6412500000001</v>
      </c>
      <c r="AG58" s="69">
        <f t="shared" si="42"/>
        <v>856.09237500000006</v>
      </c>
      <c r="AH58" s="69">
        <f t="shared" si="12"/>
        <v>0</v>
      </c>
      <c r="AI58" s="69">
        <f t="shared" si="13"/>
        <v>9417.0161250000001</v>
      </c>
      <c r="AJ58" s="78"/>
      <c r="AK58" s="71">
        <f t="shared" si="14"/>
        <v>0</v>
      </c>
      <c r="AL58" s="78"/>
      <c r="AM58" s="71">
        <f t="shared" si="15"/>
        <v>0</v>
      </c>
      <c r="AN58" s="71">
        <f t="shared" si="38"/>
        <v>0</v>
      </c>
      <c r="AO58" s="71">
        <f t="shared" si="38"/>
        <v>0</v>
      </c>
      <c r="AP58" s="78"/>
      <c r="AQ58" s="71">
        <f t="shared" si="17"/>
        <v>0</v>
      </c>
      <c r="AR58" s="78">
        <v>0.5</v>
      </c>
      <c r="AS58" s="71">
        <f t="shared" si="18"/>
        <v>221.21250000000001</v>
      </c>
      <c r="AT58" s="70">
        <f t="shared" si="53"/>
        <v>0.5</v>
      </c>
      <c r="AU58" s="71">
        <f t="shared" si="53"/>
        <v>221.21250000000001</v>
      </c>
      <c r="AV58" s="70">
        <f t="shared" si="54"/>
        <v>0.5</v>
      </c>
      <c r="AW58" s="71">
        <f t="shared" si="54"/>
        <v>221.21250000000001</v>
      </c>
      <c r="AX58" s="79"/>
      <c r="AY58" s="80"/>
      <c r="AZ58" s="80"/>
      <c r="BA58" s="80"/>
      <c r="BB58" s="71"/>
      <c r="BC58" s="46"/>
      <c r="BD58" s="46"/>
      <c r="BE58" s="46"/>
      <c r="BF58" s="69">
        <f t="shared" si="55"/>
        <v>0</v>
      </c>
      <c r="BG58" s="69">
        <f>V58+W58+X58</f>
        <v>1</v>
      </c>
      <c r="BH58" s="69">
        <f t="shared" si="23"/>
        <v>2568.2771250000001</v>
      </c>
      <c r="BI58" s="72"/>
      <c r="BJ58" s="72">
        <f>(O58/18*BI58)*30%</f>
        <v>0</v>
      </c>
      <c r="BK58" s="69">
        <f t="shared" si="56"/>
        <v>1</v>
      </c>
      <c r="BL58" s="69">
        <f t="shared" si="57"/>
        <v>2568.2771250000001</v>
      </c>
      <c r="BM58" s="69"/>
      <c r="BN58" s="69"/>
      <c r="BO58" s="72"/>
      <c r="BP58" s="72">
        <f t="shared" si="33"/>
        <v>0</v>
      </c>
      <c r="BQ58" s="69">
        <f t="shared" si="26"/>
        <v>5357.7667500000007</v>
      </c>
      <c r="BR58" s="69">
        <f t="shared" si="27"/>
        <v>6563.3748750000004</v>
      </c>
      <c r="BS58" s="69">
        <f t="shared" si="28"/>
        <v>2789.4896250000002</v>
      </c>
      <c r="BT58" s="69">
        <f t="shared" si="29"/>
        <v>5421.9183750000002</v>
      </c>
      <c r="BU58" s="69">
        <f t="shared" si="30"/>
        <v>14774.782875000001</v>
      </c>
      <c r="BV58" s="73">
        <f t="shared" si="31"/>
        <v>177297.39449999999</v>
      </c>
      <c r="BW58" s="54" t="s">
        <v>232</v>
      </c>
    </row>
    <row r="59" spans="1:76" s="55" customFormat="1" ht="14.25" customHeight="1" x14ac:dyDescent="0.3">
      <c r="A59" s="66">
        <v>37</v>
      </c>
      <c r="B59" s="81" t="s">
        <v>99</v>
      </c>
      <c r="C59" s="141" t="s">
        <v>89</v>
      </c>
      <c r="D59" s="142" t="s">
        <v>61</v>
      </c>
      <c r="E59" s="143" t="s">
        <v>274</v>
      </c>
      <c r="F59" s="75">
        <v>118</v>
      </c>
      <c r="G59" s="76">
        <v>44365</v>
      </c>
      <c r="H59" s="144" t="s">
        <v>402</v>
      </c>
      <c r="I59" s="75" t="s">
        <v>89</v>
      </c>
      <c r="J59" s="46" t="s">
        <v>350</v>
      </c>
      <c r="K59" s="46" t="s">
        <v>68</v>
      </c>
      <c r="L59" s="77">
        <v>31.04</v>
      </c>
      <c r="M59" s="46">
        <v>5.16</v>
      </c>
      <c r="N59" s="68">
        <v>17697</v>
      </c>
      <c r="O59" s="69">
        <f t="shared" si="1"/>
        <v>91316.52</v>
      </c>
      <c r="P59" s="46"/>
      <c r="Q59" s="46">
        <v>3</v>
      </c>
      <c r="R59" s="46">
        <v>6</v>
      </c>
      <c r="S59" s="46"/>
      <c r="T59" s="46">
        <v>3</v>
      </c>
      <c r="U59" s="46"/>
      <c r="V59" s="67">
        <f t="shared" si="50"/>
        <v>0</v>
      </c>
      <c r="W59" s="67">
        <f t="shared" si="51"/>
        <v>6</v>
      </c>
      <c r="X59" s="67">
        <f t="shared" si="51"/>
        <v>6</v>
      </c>
      <c r="Y59" s="69">
        <f t="shared" si="44"/>
        <v>0</v>
      </c>
      <c r="Z59" s="69">
        <f t="shared" si="45"/>
        <v>17121.8475</v>
      </c>
      <c r="AA59" s="69">
        <f t="shared" si="46"/>
        <v>34243.695</v>
      </c>
      <c r="AB59" s="69">
        <f t="shared" si="47"/>
        <v>0</v>
      </c>
      <c r="AC59" s="69">
        <f t="shared" si="48"/>
        <v>17121.8475</v>
      </c>
      <c r="AD59" s="69">
        <f t="shared" si="49"/>
        <v>0</v>
      </c>
      <c r="AE59" s="69">
        <f t="shared" si="52"/>
        <v>68487.39</v>
      </c>
      <c r="AF59" s="69">
        <f t="shared" si="11"/>
        <v>34243.695</v>
      </c>
      <c r="AG59" s="69">
        <f t="shared" si="42"/>
        <v>10273.1085</v>
      </c>
      <c r="AH59" s="69">
        <f t="shared" si="12"/>
        <v>663.63750000000005</v>
      </c>
      <c r="AI59" s="69">
        <f t="shared" si="13"/>
        <v>113667.83100000001</v>
      </c>
      <c r="AJ59" s="78"/>
      <c r="AK59" s="71">
        <f t="shared" si="14"/>
        <v>0</v>
      </c>
      <c r="AL59" s="78"/>
      <c r="AM59" s="71">
        <f t="shared" si="15"/>
        <v>0</v>
      </c>
      <c r="AN59" s="71">
        <f t="shared" si="38"/>
        <v>0</v>
      </c>
      <c r="AO59" s="71">
        <f t="shared" si="38"/>
        <v>0</v>
      </c>
      <c r="AP59" s="78"/>
      <c r="AQ59" s="71">
        <f t="shared" si="17"/>
        <v>0</v>
      </c>
      <c r="AR59" s="78">
        <v>10</v>
      </c>
      <c r="AS59" s="71">
        <f t="shared" si="18"/>
        <v>4424.25</v>
      </c>
      <c r="AT59" s="70">
        <f t="shared" si="53"/>
        <v>10</v>
      </c>
      <c r="AU59" s="71">
        <f t="shared" si="53"/>
        <v>4424.25</v>
      </c>
      <c r="AV59" s="70">
        <f t="shared" si="54"/>
        <v>10</v>
      </c>
      <c r="AW59" s="71">
        <f t="shared" si="54"/>
        <v>4424.25</v>
      </c>
      <c r="AX59" s="79"/>
      <c r="AY59" s="80"/>
      <c r="AZ59" s="80"/>
      <c r="BA59" s="80"/>
      <c r="BB59" s="71">
        <f>SUM(N59*AY59)*50%+(N59*AZ59)*60%+(N59*BA59)*60%</f>
        <v>0</v>
      </c>
      <c r="BC59" s="46"/>
      <c r="BD59" s="46"/>
      <c r="BE59" s="46"/>
      <c r="BF59" s="69">
        <f t="shared" si="55"/>
        <v>0</v>
      </c>
      <c r="BG59" s="69">
        <f>V59+W59+X59</f>
        <v>12</v>
      </c>
      <c r="BH59" s="69">
        <f t="shared" si="23"/>
        <v>30819.325499999995</v>
      </c>
      <c r="BI59" s="72"/>
      <c r="BJ59" s="72">
        <f>(O59/18*BI59)*30%</f>
        <v>0</v>
      </c>
      <c r="BK59" s="69">
        <f t="shared" si="56"/>
        <v>12</v>
      </c>
      <c r="BL59" s="69">
        <f t="shared" si="57"/>
        <v>30819.325499999995</v>
      </c>
      <c r="BM59" s="69"/>
      <c r="BN59" s="69"/>
      <c r="BO59" s="72"/>
      <c r="BP59" s="72">
        <f t="shared" si="33"/>
        <v>0</v>
      </c>
      <c r="BQ59" s="69">
        <f t="shared" si="26"/>
        <v>66062.900999999983</v>
      </c>
      <c r="BR59" s="69">
        <f t="shared" si="27"/>
        <v>79424.135999999999</v>
      </c>
      <c r="BS59" s="69">
        <f t="shared" si="28"/>
        <v>35243.575499999992</v>
      </c>
      <c r="BT59" s="69">
        <f t="shared" si="29"/>
        <v>65063.020499999999</v>
      </c>
      <c r="BU59" s="69">
        <f t="shared" si="30"/>
        <v>179730.73199999999</v>
      </c>
      <c r="BV59" s="73">
        <f t="shared" si="31"/>
        <v>2156768.784</v>
      </c>
      <c r="BW59" s="54" t="s">
        <v>232</v>
      </c>
    </row>
    <row r="60" spans="1:76" s="55" customFormat="1" ht="14.25" customHeight="1" x14ac:dyDescent="0.3">
      <c r="A60" s="101">
        <v>38</v>
      </c>
      <c r="B60" s="81" t="s">
        <v>336</v>
      </c>
      <c r="C60" s="141" t="s">
        <v>63</v>
      </c>
      <c r="D60" s="142" t="s">
        <v>164</v>
      </c>
      <c r="E60" s="102" t="s">
        <v>487</v>
      </c>
      <c r="F60" s="75">
        <v>15</v>
      </c>
      <c r="G60" s="76">
        <v>42875</v>
      </c>
      <c r="H60" s="144" t="s">
        <v>254</v>
      </c>
      <c r="I60" s="81" t="s">
        <v>63</v>
      </c>
      <c r="J60" s="46">
        <v>2</v>
      </c>
      <c r="K60" s="46" t="s">
        <v>68</v>
      </c>
      <c r="L60" s="77">
        <v>10.11</v>
      </c>
      <c r="M60" s="46">
        <v>4.8099999999999996</v>
      </c>
      <c r="N60" s="68">
        <v>17697</v>
      </c>
      <c r="O60" s="69">
        <f t="shared" si="1"/>
        <v>85122.569999999992</v>
      </c>
      <c r="P60" s="46"/>
      <c r="Q60" s="46"/>
      <c r="R60" s="46"/>
      <c r="S60" s="46"/>
      <c r="T60" s="46">
        <v>5</v>
      </c>
      <c r="U60" s="46">
        <v>1</v>
      </c>
      <c r="V60" s="67">
        <f t="shared" si="50"/>
        <v>0</v>
      </c>
      <c r="W60" s="67">
        <f t="shared" si="51"/>
        <v>5</v>
      </c>
      <c r="X60" s="67">
        <f t="shared" si="51"/>
        <v>1</v>
      </c>
      <c r="Y60" s="69">
        <f t="shared" si="44"/>
        <v>0</v>
      </c>
      <c r="Z60" s="69">
        <f t="shared" si="45"/>
        <v>0</v>
      </c>
      <c r="AA60" s="69">
        <f t="shared" si="46"/>
        <v>0</v>
      </c>
      <c r="AB60" s="69">
        <f t="shared" si="47"/>
        <v>0</v>
      </c>
      <c r="AC60" s="69">
        <f t="shared" si="48"/>
        <v>26600.803124999999</v>
      </c>
      <c r="AD60" s="69">
        <f t="shared" si="49"/>
        <v>5320.1606249999995</v>
      </c>
      <c r="AE60" s="69">
        <f t="shared" si="52"/>
        <v>31920.963749999999</v>
      </c>
      <c r="AF60" s="69">
        <f t="shared" si="11"/>
        <v>15960.481874999999</v>
      </c>
      <c r="AG60" s="69"/>
      <c r="AH60" s="69">
        <f t="shared" si="12"/>
        <v>1327.2750000000001</v>
      </c>
      <c r="AI60" s="69">
        <f t="shared" si="13"/>
        <v>49208.720625000002</v>
      </c>
      <c r="AJ60" s="78"/>
      <c r="AK60" s="71">
        <f t="shared" si="14"/>
        <v>0</v>
      </c>
      <c r="AL60" s="78"/>
      <c r="AM60" s="71">
        <f t="shared" si="15"/>
        <v>0</v>
      </c>
      <c r="AN60" s="71"/>
      <c r="AO60" s="71">
        <f t="shared" ref="AO60:AO98" si="58">AK60+AM60</f>
        <v>0</v>
      </c>
      <c r="AP60" s="78"/>
      <c r="AQ60" s="71">
        <f t="shared" si="17"/>
        <v>0</v>
      </c>
      <c r="AR60" s="78"/>
      <c r="AS60" s="71">
        <f t="shared" si="18"/>
        <v>0</v>
      </c>
      <c r="AT60" s="70">
        <f t="shared" si="53"/>
        <v>0</v>
      </c>
      <c r="AU60" s="71">
        <f t="shared" si="53"/>
        <v>0</v>
      </c>
      <c r="AV60" s="70">
        <f t="shared" si="54"/>
        <v>0</v>
      </c>
      <c r="AW60" s="71">
        <f t="shared" si="54"/>
        <v>0</v>
      </c>
      <c r="AX60" s="79"/>
      <c r="AY60" s="80"/>
      <c r="AZ60" s="80"/>
      <c r="BA60" s="80"/>
      <c r="BB60" s="71">
        <f>SUM(N60*AY60)*50%+(N60*AZ60)*60%+(N60*BA60)*60%</f>
        <v>0</v>
      </c>
      <c r="BC60" s="46"/>
      <c r="BD60" s="46"/>
      <c r="BE60" s="46"/>
      <c r="BF60" s="69">
        <f t="shared" si="55"/>
        <v>0</v>
      </c>
      <c r="BG60" s="69">
        <f>V60+W60+X60</f>
        <v>6</v>
      </c>
      <c r="BH60" s="69">
        <f t="shared" si="23"/>
        <v>14364.433687499999</v>
      </c>
      <c r="BI60" s="72"/>
      <c r="BJ60" s="72"/>
      <c r="BK60" s="69"/>
      <c r="BL60" s="69"/>
      <c r="BM60" s="69"/>
      <c r="BN60" s="69"/>
      <c r="BO60" s="72"/>
      <c r="BP60" s="72">
        <f t="shared" si="33"/>
        <v>0</v>
      </c>
      <c r="BQ60" s="69">
        <f t="shared" si="26"/>
        <v>14364.433687499999</v>
      </c>
      <c r="BR60" s="69">
        <f t="shared" si="27"/>
        <v>33248.238749999997</v>
      </c>
      <c r="BS60" s="69">
        <f t="shared" si="28"/>
        <v>14364.433687499999</v>
      </c>
      <c r="BT60" s="69">
        <f t="shared" si="29"/>
        <v>15960.481874999999</v>
      </c>
      <c r="BU60" s="69">
        <f t="shared" si="30"/>
        <v>63573.154312500003</v>
      </c>
      <c r="BV60" s="73">
        <f t="shared" si="31"/>
        <v>762877.85175000003</v>
      </c>
      <c r="BW60" s="54"/>
    </row>
    <row r="61" spans="1:76" s="55" customFormat="1" ht="14.25" customHeight="1" x14ac:dyDescent="0.3">
      <c r="A61" s="66">
        <v>39</v>
      </c>
      <c r="B61" s="81" t="s">
        <v>237</v>
      </c>
      <c r="C61" s="141" t="s">
        <v>124</v>
      </c>
      <c r="D61" s="46" t="s">
        <v>61</v>
      </c>
      <c r="E61" s="143" t="s">
        <v>285</v>
      </c>
      <c r="F61" s="75">
        <v>116</v>
      </c>
      <c r="G61" s="76">
        <v>44365</v>
      </c>
      <c r="H61" s="144" t="s">
        <v>402</v>
      </c>
      <c r="I61" s="75" t="s">
        <v>403</v>
      </c>
      <c r="J61" s="46" t="s">
        <v>350</v>
      </c>
      <c r="K61" s="46" t="s">
        <v>62</v>
      </c>
      <c r="L61" s="77">
        <v>15.03</v>
      </c>
      <c r="M61" s="46">
        <v>4.49</v>
      </c>
      <c r="N61" s="68">
        <v>17697</v>
      </c>
      <c r="O61" s="69">
        <f t="shared" si="1"/>
        <v>79459.53</v>
      </c>
      <c r="P61" s="46"/>
      <c r="Q61" s="46"/>
      <c r="R61" s="46">
        <v>4</v>
      </c>
      <c r="S61" s="46"/>
      <c r="T61" s="46"/>
      <c r="U61" s="46">
        <v>1</v>
      </c>
      <c r="V61" s="67">
        <f t="shared" si="50"/>
        <v>0</v>
      </c>
      <c r="W61" s="67">
        <f t="shared" si="51"/>
        <v>0</v>
      </c>
      <c r="X61" s="67">
        <f t="shared" si="51"/>
        <v>5</v>
      </c>
      <c r="Y61" s="69">
        <f t="shared" si="44"/>
        <v>0</v>
      </c>
      <c r="Z61" s="69">
        <f t="shared" si="45"/>
        <v>0</v>
      </c>
      <c r="AA61" s="69">
        <f t="shared" si="46"/>
        <v>19864.8825</v>
      </c>
      <c r="AB61" s="69">
        <f t="shared" si="47"/>
        <v>0</v>
      </c>
      <c r="AC61" s="69">
        <f t="shared" si="48"/>
        <v>0</v>
      </c>
      <c r="AD61" s="69">
        <f t="shared" si="49"/>
        <v>4966.2206249999999</v>
      </c>
      <c r="AE61" s="69">
        <f t="shared" si="52"/>
        <v>24831.103125000001</v>
      </c>
      <c r="AF61" s="69">
        <f t="shared" si="11"/>
        <v>12415.551562500001</v>
      </c>
      <c r="AG61" s="69"/>
      <c r="AH61" s="69">
        <f t="shared" si="12"/>
        <v>221.21250000000001</v>
      </c>
      <c r="AI61" s="69">
        <f t="shared" si="13"/>
        <v>37467.8671875</v>
      </c>
      <c r="AJ61" s="78"/>
      <c r="AK61" s="71">
        <f t="shared" si="14"/>
        <v>0</v>
      </c>
      <c r="AL61" s="78"/>
      <c r="AM61" s="71">
        <f t="shared" si="15"/>
        <v>0</v>
      </c>
      <c r="AN61" s="71">
        <f t="shared" ref="AN61:AN75" si="59">AJ61+AL61</f>
        <v>0</v>
      </c>
      <c r="AO61" s="71">
        <f t="shared" si="58"/>
        <v>0</v>
      </c>
      <c r="AP61" s="78"/>
      <c r="AQ61" s="71">
        <f t="shared" si="17"/>
        <v>0</v>
      </c>
      <c r="AR61" s="78"/>
      <c r="AS61" s="71">
        <f t="shared" si="18"/>
        <v>0</v>
      </c>
      <c r="AT61" s="70">
        <f t="shared" si="53"/>
        <v>0</v>
      </c>
      <c r="AU61" s="71">
        <f t="shared" si="53"/>
        <v>0</v>
      </c>
      <c r="AV61" s="70">
        <f t="shared" si="54"/>
        <v>0</v>
      </c>
      <c r="AW61" s="71">
        <f t="shared" si="54"/>
        <v>0</v>
      </c>
      <c r="AX61" s="79"/>
      <c r="AY61" s="80"/>
      <c r="AZ61" s="80"/>
      <c r="BA61" s="80"/>
      <c r="BB61" s="71">
        <f>SUM(N61*AY61)*50%+(N61*AZ61)*60%+(N61*BA61)*60%</f>
        <v>0</v>
      </c>
      <c r="BC61" s="46"/>
      <c r="BD61" s="46"/>
      <c r="BE61" s="46"/>
      <c r="BF61" s="69">
        <f t="shared" si="55"/>
        <v>0</v>
      </c>
      <c r="BG61" s="69">
        <v>0</v>
      </c>
      <c r="BH61" s="69">
        <f t="shared" si="23"/>
        <v>11173.996406250002</v>
      </c>
      <c r="BI61" s="72"/>
      <c r="BJ61" s="72">
        <f>(O61/18*BI61)*30%</f>
        <v>0</v>
      </c>
      <c r="BK61" s="69">
        <f>V61+W61+X61</f>
        <v>5</v>
      </c>
      <c r="BL61" s="69">
        <f>(AE61+AF61)*30%</f>
        <v>11173.996406250002</v>
      </c>
      <c r="BM61" s="69"/>
      <c r="BN61" s="69"/>
      <c r="BO61" s="72"/>
      <c r="BP61" s="72">
        <f t="shared" si="33"/>
        <v>0</v>
      </c>
      <c r="BQ61" s="69">
        <f t="shared" si="26"/>
        <v>22347.992812500004</v>
      </c>
      <c r="BR61" s="69">
        <f t="shared" si="27"/>
        <v>25052.315625000003</v>
      </c>
      <c r="BS61" s="69">
        <f t="shared" si="28"/>
        <v>11173.996406250002</v>
      </c>
      <c r="BT61" s="69">
        <f t="shared" si="29"/>
        <v>23589.547968750005</v>
      </c>
      <c r="BU61" s="69">
        <f t="shared" si="30"/>
        <v>59815.86</v>
      </c>
      <c r="BV61" s="73">
        <f t="shared" si="31"/>
        <v>717790.32000000007</v>
      </c>
      <c r="BW61" s="54" t="s">
        <v>232</v>
      </c>
      <c r="BX61" s="140"/>
    </row>
    <row r="62" spans="1:76" s="55" customFormat="1" ht="14.25" customHeight="1" x14ac:dyDescent="0.3">
      <c r="A62" s="101">
        <v>40</v>
      </c>
      <c r="B62" s="81" t="s">
        <v>101</v>
      </c>
      <c r="C62" s="81" t="s">
        <v>102</v>
      </c>
      <c r="D62" s="46" t="s">
        <v>61</v>
      </c>
      <c r="E62" s="82" t="s">
        <v>272</v>
      </c>
      <c r="F62" s="135">
        <v>79</v>
      </c>
      <c r="G62" s="134">
        <v>43304</v>
      </c>
      <c r="H62" s="103">
        <v>45130</v>
      </c>
      <c r="I62" s="75" t="s">
        <v>167</v>
      </c>
      <c r="J62" s="46" t="s">
        <v>349</v>
      </c>
      <c r="K62" s="46" t="s">
        <v>64</v>
      </c>
      <c r="L62" s="77">
        <v>26</v>
      </c>
      <c r="M62" s="46">
        <v>5.41</v>
      </c>
      <c r="N62" s="68">
        <v>17697</v>
      </c>
      <c r="O62" s="69">
        <f t="shared" si="1"/>
        <v>95740.77</v>
      </c>
      <c r="P62" s="46"/>
      <c r="Q62" s="46">
        <v>4</v>
      </c>
      <c r="R62" s="46">
        <v>11</v>
      </c>
      <c r="S62" s="46"/>
      <c r="T62" s="46">
        <v>8</v>
      </c>
      <c r="U62" s="46"/>
      <c r="V62" s="67">
        <f t="shared" si="50"/>
        <v>0</v>
      </c>
      <c r="W62" s="67">
        <f t="shared" si="51"/>
        <v>12</v>
      </c>
      <c r="X62" s="67">
        <f t="shared" si="51"/>
        <v>11</v>
      </c>
      <c r="Y62" s="69">
        <f t="shared" si="44"/>
        <v>0</v>
      </c>
      <c r="Z62" s="69">
        <f t="shared" si="45"/>
        <v>23935.192500000001</v>
      </c>
      <c r="AA62" s="69">
        <f t="shared" si="46"/>
        <v>65821.779374999998</v>
      </c>
      <c r="AB62" s="69">
        <f t="shared" si="47"/>
        <v>0</v>
      </c>
      <c r="AC62" s="69">
        <f t="shared" si="48"/>
        <v>47870.385000000002</v>
      </c>
      <c r="AD62" s="69">
        <f t="shared" si="49"/>
        <v>0</v>
      </c>
      <c r="AE62" s="69">
        <f t="shared" si="52"/>
        <v>137627.356875</v>
      </c>
      <c r="AF62" s="69">
        <f t="shared" si="11"/>
        <v>68813.678437499999</v>
      </c>
      <c r="AG62" s="69">
        <f>(AE62+AF62)*10%</f>
        <v>20644.103531250003</v>
      </c>
      <c r="AH62" s="69">
        <f t="shared" si="12"/>
        <v>1769.7</v>
      </c>
      <c r="AI62" s="69">
        <f t="shared" si="13"/>
        <v>228854.83884375001</v>
      </c>
      <c r="AJ62" s="78"/>
      <c r="AK62" s="71">
        <f t="shared" si="14"/>
        <v>0</v>
      </c>
      <c r="AL62" s="78"/>
      <c r="AM62" s="71">
        <f t="shared" si="15"/>
        <v>0</v>
      </c>
      <c r="AN62" s="71">
        <f t="shared" si="59"/>
        <v>0</v>
      </c>
      <c r="AO62" s="71">
        <f t="shared" si="58"/>
        <v>0</v>
      </c>
      <c r="AP62" s="78">
        <v>15</v>
      </c>
      <c r="AQ62" s="71">
        <f t="shared" si="17"/>
        <v>8295.46875</v>
      </c>
      <c r="AR62" s="78"/>
      <c r="AS62" s="71">
        <f t="shared" si="18"/>
        <v>0</v>
      </c>
      <c r="AT62" s="70">
        <f t="shared" si="53"/>
        <v>15</v>
      </c>
      <c r="AU62" s="71">
        <f t="shared" si="53"/>
        <v>8295.46875</v>
      </c>
      <c r="AV62" s="70">
        <f t="shared" si="54"/>
        <v>15</v>
      </c>
      <c r="AW62" s="71">
        <f t="shared" si="54"/>
        <v>8295.46875</v>
      </c>
      <c r="AX62" s="79" t="s">
        <v>301</v>
      </c>
      <c r="AY62" s="80"/>
      <c r="AZ62" s="80">
        <v>1</v>
      </c>
      <c r="BA62" s="80"/>
      <c r="BB62" s="71">
        <f>17697*60%</f>
        <v>10618.199999999999</v>
      </c>
      <c r="BC62" s="46"/>
      <c r="BD62" s="46"/>
      <c r="BE62" s="46"/>
      <c r="BF62" s="69">
        <f t="shared" si="55"/>
        <v>0</v>
      </c>
      <c r="BG62" s="69">
        <f t="shared" ref="BG62:BG97" si="60">V62+W62+X62</f>
        <v>23</v>
      </c>
      <c r="BH62" s="69">
        <f t="shared" si="23"/>
        <v>61932.310593749993</v>
      </c>
      <c r="BI62" s="72"/>
      <c r="BJ62" s="72">
        <f>(O62/18*BI62)*30%</f>
        <v>0</v>
      </c>
      <c r="BK62" s="69">
        <f>V62+W62+X62</f>
        <v>23</v>
      </c>
      <c r="BL62" s="69">
        <f>(AE62+AF62)*40%</f>
        <v>82576.41412500001</v>
      </c>
      <c r="BM62" s="69"/>
      <c r="BN62" s="69"/>
      <c r="BO62" s="69"/>
      <c r="BP62" s="72">
        <f t="shared" si="33"/>
        <v>0</v>
      </c>
      <c r="BQ62" s="69">
        <f t="shared" si="26"/>
        <v>163422.39346875</v>
      </c>
      <c r="BR62" s="69">
        <f t="shared" si="27"/>
        <v>160041.16040625001</v>
      </c>
      <c r="BS62" s="69">
        <f t="shared" si="28"/>
        <v>80845.97934374999</v>
      </c>
      <c r="BT62" s="69">
        <f t="shared" si="29"/>
        <v>151390.09256250001</v>
      </c>
      <c r="BU62" s="69">
        <f t="shared" si="30"/>
        <v>392277.23231250001</v>
      </c>
      <c r="BV62" s="73">
        <f t="shared" si="31"/>
        <v>4707326.7877500001</v>
      </c>
      <c r="BW62" s="54" t="s">
        <v>228</v>
      </c>
    </row>
    <row r="63" spans="1:76" s="55" customFormat="1" ht="14.25" customHeight="1" x14ac:dyDescent="0.3">
      <c r="A63" s="66">
        <v>41</v>
      </c>
      <c r="B63" s="81" t="s">
        <v>103</v>
      </c>
      <c r="C63" s="81" t="s">
        <v>104</v>
      </c>
      <c r="D63" s="46" t="s">
        <v>61</v>
      </c>
      <c r="E63" s="82" t="s">
        <v>105</v>
      </c>
      <c r="F63" s="75">
        <v>80</v>
      </c>
      <c r="G63" s="134">
        <v>43304</v>
      </c>
      <c r="H63" s="103">
        <v>45130</v>
      </c>
      <c r="I63" s="75" t="s">
        <v>167</v>
      </c>
      <c r="J63" s="46" t="s">
        <v>349</v>
      </c>
      <c r="K63" s="46" t="s">
        <v>64</v>
      </c>
      <c r="L63" s="77">
        <v>21.05</v>
      </c>
      <c r="M63" s="46">
        <v>5.32</v>
      </c>
      <c r="N63" s="68">
        <v>17697</v>
      </c>
      <c r="O63" s="69">
        <f t="shared" si="1"/>
        <v>94148.040000000008</v>
      </c>
      <c r="P63" s="46"/>
      <c r="Q63" s="46">
        <v>10</v>
      </c>
      <c r="R63" s="46"/>
      <c r="S63" s="46"/>
      <c r="T63" s="46">
        <v>5</v>
      </c>
      <c r="U63" s="46"/>
      <c r="V63" s="67">
        <f t="shared" si="50"/>
        <v>0</v>
      </c>
      <c r="W63" s="67">
        <f t="shared" si="51"/>
        <v>15</v>
      </c>
      <c r="X63" s="67">
        <f t="shared" si="51"/>
        <v>0</v>
      </c>
      <c r="Y63" s="69">
        <f t="shared" si="44"/>
        <v>0</v>
      </c>
      <c r="Z63" s="69">
        <f t="shared" si="45"/>
        <v>58842.525000000009</v>
      </c>
      <c r="AA63" s="69">
        <f t="shared" si="46"/>
        <v>0</v>
      </c>
      <c r="AB63" s="69">
        <f t="shared" si="47"/>
        <v>0</v>
      </c>
      <c r="AC63" s="69">
        <f t="shared" si="48"/>
        <v>29421.262500000004</v>
      </c>
      <c r="AD63" s="69">
        <f t="shared" si="49"/>
        <v>0</v>
      </c>
      <c r="AE63" s="69">
        <f t="shared" si="52"/>
        <v>88263.787500000006</v>
      </c>
      <c r="AF63" s="69">
        <f t="shared" si="11"/>
        <v>44131.893750000003</v>
      </c>
      <c r="AG63" s="69">
        <f t="shared" ref="AG63:AG64" si="61">(AE63+AF63)*10%</f>
        <v>13239.568125000003</v>
      </c>
      <c r="AH63" s="69">
        <f t="shared" si="12"/>
        <v>1106.0625</v>
      </c>
      <c r="AI63" s="69">
        <f t="shared" si="13"/>
        <v>146741.31187500001</v>
      </c>
      <c r="AJ63" s="78"/>
      <c r="AK63" s="71">
        <f t="shared" si="14"/>
        <v>0</v>
      </c>
      <c r="AL63" s="78"/>
      <c r="AM63" s="71">
        <f t="shared" si="15"/>
        <v>0</v>
      </c>
      <c r="AN63" s="71">
        <f t="shared" si="59"/>
        <v>0</v>
      </c>
      <c r="AO63" s="71">
        <f t="shared" si="58"/>
        <v>0</v>
      </c>
      <c r="AP63" s="78">
        <v>10</v>
      </c>
      <c r="AQ63" s="71">
        <f t="shared" si="17"/>
        <v>5530.3125</v>
      </c>
      <c r="AR63" s="78"/>
      <c r="AS63" s="71">
        <f t="shared" si="18"/>
        <v>0</v>
      </c>
      <c r="AT63" s="70">
        <f t="shared" si="53"/>
        <v>10</v>
      </c>
      <c r="AU63" s="71">
        <f t="shared" si="53"/>
        <v>5530.3125</v>
      </c>
      <c r="AV63" s="70">
        <f t="shared" si="54"/>
        <v>10</v>
      </c>
      <c r="AW63" s="71">
        <f t="shared" si="54"/>
        <v>5530.3125</v>
      </c>
      <c r="AX63" s="79"/>
      <c r="AY63" s="80"/>
      <c r="AZ63" s="80"/>
      <c r="BA63" s="80"/>
      <c r="BB63" s="71">
        <f t="shared" ref="BB63:BB76" si="62">SUM(N63*AY63)*50%+(N63*AZ63)*60%+(N63*BA63)*60%</f>
        <v>0</v>
      </c>
      <c r="BC63" s="46"/>
      <c r="BD63" s="46"/>
      <c r="BE63" s="46"/>
      <c r="BF63" s="69">
        <f t="shared" si="55"/>
        <v>0</v>
      </c>
      <c r="BG63" s="69">
        <f t="shared" si="60"/>
        <v>15</v>
      </c>
      <c r="BH63" s="69">
        <f t="shared" si="23"/>
        <v>39718.704375000008</v>
      </c>
      <c r="BI63" s="72"/>
      <c r="BJ63" s="72">
        <f>(O63/18*BI63)*30%</f>
        <v>0</v>
      </c>
      <c r="BK63" s="69">
        <f>V63+W63+X63</f>
        <v>15</v>
      </c>
      <c r="BL63" s="69">
        <f>(AE63+AF63)*40%</f>
        <v>52958.272500000014</v>
      </c>
      <c r="BM63" s="69"/>
      <c r="BN63" s="69"/>
      <c r="BO63" s="69"/>
      <c r="BP63" s="72">
        <f t="shared" si="33"/>
        <v>0</v>
      </c>
      <c r="BQ63" s="69">
        <f t="shared" si="26"/>
        <v>98207.289375000022</v>
      </c>
      <c r="BR63" s="69">
        <f t="shared" si="27"/>
        <v>102609.41812500001</v>
      </c>
      <c r="BS63" s="69">
        <f t="shared" si="28"/>
        <v>45249.016875000008</v>
      </c>
      <c r="BT63" s="69">
        <f t="shared" si="29"/>
        <v>97090.166250000009</v>
      </c>
      <c r="BU63" s="69">
        <f t="shared" si="30"/>
        <v>244948.60125000004</v>
      </c>
      <c r="BV63" s="73">
        <f t="shared" si="31"/>
        <v>2939383.2150000003</v>
      </c>
      <c r="BW63" s="54" t="s">
        <v>228</v>
      </c>
    </row>
    <row r="64" spans="1:76" s="55" customFormat="1" ht="14.25" customHeight="1" x14ac:dyDescent="0.3">
      <c r="A64" s="101">
        <v>42</v>
      </c>
      <c r="B64" s="1" t="s">
        <v>497</v>
      </c>
      <c r="C64" s="81" t="s">
        <v>102</v>
      </c>
      <c r="D64" s="46" t="s">
        <v>61</v>
      </c>
      <c r="E64" s="82" t="s">
        <v>272</v>
      </c>
      <c r="F64" s="75">
        <v>79</v>
      </c>
      <c r="G64" s="134">
        <v>43304</v>
      </c>
      <c r="H64" s="103">
        <v>45130</v>
      </c>
      <c r="I64" s="75" t="s">
        <v>167</v>
      </c>
      <c r="J64" s="46" t="s">
        <v>349</v>
      </c>
      <c r="K64" s="46" t="s">
        <v>64</v>
      </c>
      <c r="L64" s="77">
        <v>26</v>
      </c>
      <c r="M64" s="46">
        <v>5.41</v>
      </c>
      <c r="N64" s="68">
        <v>17697</v>
      </c>
      <c r="O64" s="69">
        <f t="shared" si="1"/>
        <v>95740.77</v>
      </c>
      <c r="P64" s="46"/>
      <c r="Q64" s="46">
        <v>5</v>
      </c>
      <c r="R64" s="46"/>
      <c r="S64" s="46"/>
      <c r="T64" s="46"/>
      <c r="U64" s="46"/>
      <c r="V64" s="67">
        <f t="shared" si="50"/>
        <v>0</v>
      </c>
      <c r="W64" s="67">
        <f t="shared" si="51"/>
        <v>5</v>
      </c>
      <c r="X64" s="67">
        <f t="shared" si="51"/>
        <v>0</v>
      </c>
      <c r="Y64" s="69">
        <f t="shared" si="44"/>
        <v>0</v>
      </c>
      <c r="Z64" s="69">
        <f t="shared" si="45"/>
        <v>29918.990625000002</v>
      </c>
      <c r="AA64" s="69">
        <f t="shared" si="46"/>
        <v>0</v>
      </c>
      <c r="AB64" s="69">
        <f t="shared" si="47"/>
        <v>0</v>
      </c>
      <c r="AC64" s="69">
        <f t="shared" si="48"/>
        <v>0</v>
      </c>
      <c r="AD64" s="69">
        <f t="shared" si="49"/>
        <v>0</v>
      </c>
      <c r="AE64" s="69">
        <f t="shared" si="52"/>
        <v>29918.990625000002</v>
      </c>
      <c r="AF64" s="69">
        <f t="shared" si="11"/>
        <v>14959.495312500001</v>
      </c>
      <c r="AG64" s="69">
        <f t="shared" si="61"/>
        <v>4487.84859375</v>
      </c>
      <c r="AH64" s="69">
        <f t="shared" si="12"/>
        <v>0</v>
      </c>
      <c r="AI64" s="69">
        <f t="shared" si="13"/>
        <v>49366.334531250002</v>
      </c>
      <c r="AJ64" s="78"/>
      <c r="AK64" s="71">
        <f t="shared" si="14"/>
        <v>0</v>
      </c>
      <c r="AL64" s="78"/>
      <c r="AM64" s="71">
        <f t="shared" si="15"/>
        <v>0</v>
      </c>
      <c r="AN64" s="71">
        <f t="shared" si="59"/>
        <v>0</v>
      </c>
      <c r="AO64" s="71">
        <f t="shared" si="58"/>
        <v>0</v>
      </c>
      <c r="AP64" s="78">
        <v>5</v>
      </c>
      <c r="AQ64" s="71">
        <f t="shared" si="17"/>
        <v>2765.15625</v>
      </c>
      <c r="AR64" s="78"/>
      <c r="AS64" s="71">
        <f t="shared" si="18"/>
        <v>0</v>
      </c>
      <c r="AT64" s="70">
        <f t="shared" si="53"/>
        <v>5</v>
      </c>
      <c r="AU64" s="71">
        <f t="shared" si="53"/>
        <v>2765.15625</v>
      </c>
      <c r="AV64" s="70">
        <f t="shared" si="54"/>
        <v>5</v>
      </c>
      <c r="AW64" s="71">
        <f t="shared" si="54"/>
        <v>2765.15625</v>
      </c>
      <c r="AX64" s="79"/>
      <c r="AY64" s="80"/>
      <c r="AZ64" s="80"/>
      <c r="BA64" s="80"/>
      <c r="BB64" s="71">
        <f t="shared" si="62"/>
        <v>0</v>
      </c>
      <c r="BC64" s="46"/>
      <c r="BD64" s="46"/>
      <c r="BE64" s="46"/>
      <c r="BF64" s="69">
        <f t="shared" si="55"/>
        <v>0</v>
      </c>
      <c r="BG64" s="69">
        <f t="shared" si="60"/>
        <v>5</v>
      </c>
      <c r="BH64" s="69">
        <f t="shared" si="23"/>
        <v>13463.545781250001</v>
      </c>
      <c r="BI64" s="72"/>
      <c r="BJ64" s="72">
        <f>(O64/18*BI64)*30%</f>
        <v>0</v>
      </c>
      <c r="BK64" s="69">
        <f>V64+W64+X64</f>
        <v>5</v>
      </c>
      <c r="BL64" s="69">
        <f>(AE64+AF64)*40%</f>
        <v>17951.394375</v>
      </c>
      <c r="BM64" s="69"/>
      <c r="BN64" s="69"/>
      <c r="BO64" s="69"/>
      <c r="BP64" s="72">
        <f t="shared" si="33"/>
        <v>0</v>
      </c>
      <c r="BQ64" s="69">
        <f t="shared" si="26"/>
        <v>34180.096406249999</v>
      </c>
      <c r="BR64" s="69">
        <f t="shared" si="27"/>
        <v>34406.839218749999</v>
      </c>
      <c r="BS64" s="69">
        <f t="shared" si="28"/>
        <v>16228.702031250001</v>
      </c>
      <c r="BT64" s="69">
        <f t="shared" si="29"/>
        <v>32910.889687499999</v>
      </c>
      <c r="BU64" s="69">
        <f t="shared" si="30"/>
        <v>83546.430937500001</v>
      </c>
      <c r="BV64" s="73">
        <f t="shared" si="31"/>
        <v>1002557.17125</v>
      </c>
      <c r="BW64" s="54" t="s">
        <v>228</v>
      </c>
    </row>
    <row r="65" spans="1:76" s="55" customFormat="1" ht="14.25" customHeight="1" x14ac:dyDescent="0.3">
      <c r="A65" s="66">
        <v>43</v>
      </c>
      <c r="B65" s="81" t="s">
        <v>362</v>
      </c>
      <c r="C65" s="81" t="s">
        <v>73</v>
      </c>
      <c r="D65" s="46" t="s">
        <v>61</v>
      </c>
      <c r="E65" s="82" t="s">
        <v>363</v>
      </c>
      <c r="F65" s="133"/>
      <c r="G65" s="134"/>
      <c r="H65" s="134"/>
      <c r="I65" s="133"/>
      <c r="J65" s="46" t="s">
        <v>65</v>
      </c>
      <c r="K65" s="46" t="s">
        <v>62</v>
      </c>
      <c r="L65" s="77">
        <v>7.0000000000000007E-2</v>
      </c>
      <c r="M65" s="46">
        <v>4.0999999999999996</v>
      </c>
      <c r="N65" s="68">
        <v>17697</v>
      </c>
      <c r="O65" s="69">
        <f t="shared" si="1"/>
        <v>72557.7</v>
      </c>
      <c r="P65" s="46"/>
      <c r="Q65" s="46">
        <v>2</v>
      </c>
      <c r="R65" s="46">
        <v>8</v>
      </c>
      <c r="S65" s="46"/>
      <c r="T65" s="46">
        <v>10</v>
      </c>
      <c r="U65" s="46"/>
      <c r="V65" s="67">
        <f t="shared" si="50"/>
        <v>0</v>
      </c>
      <c r="W65" s="67">
        <f t="shared" si="51"/>
        <v>12</v>
      </c>
      <c r="X65" s="67">
        <f t="shared" si="51"/>
        <v>8</v>
      </c>
      <c r="Y65" s="69">
        <f t="shared" si="44"/>
        <v>0</v>
      </c>
      <c r="Z65" s="69">
        <f t="shared" si="45"/>
        <v>9069.7124999999996</v>
      </c>
      <c r="AA65" s="69">
        <f t="shared" si="46"/>
        <v>36278.85</v>
      </c>
      <c r="AB65" s="69">
        <f t="shared" si="47"/>
        <v>0</v>
      </c>
      <c r="AC65" s="69">
        <f t="shared" si="48"/>
        <v>45348.5625</v>
      </c>
      <c r="AD65" s="69">
        <f t="shared" si="49"/>
        <v>0</v>
      </c>
      <c r="AE65" s="69">
        <f t="shared" si="52"/>
        <v>90697.125</v>
      </c>
      <c r="AF65" s="69">
        <f t="shared" si="11"/>
        <v>45348.5625</v>
      </c>
      <c r="AG65" s="69">
        <f>(AE65+AF65)*10%</f>
        <v>13604.56875</v>
      </c>
      <c r="AH65" s="69">
        <f t="shared" si="12"/>
        <v>2212.125</v>
      </c>
      <c r="AI65" s="69">
        <f t="shared" si="13"/>
        <v>151862.38125000001</v>
      </c>
      <c r="AJ65" s="78"/>
      <c r="AK65" s="71">
        <f t="shared" si="14"/>
        <v>0</v>
      </c>
      <c r="AL65" s="78"/>
      <c r="AM65" s="71">
        <f t="shared" si="15"/>
        <v>0</v>
      </c>
      <c r="AN65" s="71">
        <f t="shared" si="59"/>
        <v>0</v>
      </c>
      <c r="AO65" s="71">
        <f t="shared" si="58"/>
        <v>0</v>
      </c>
      <c r="AP65" s="78"/>
      <c r="AQ65" s="71">
        <f t="shared" si="17"/>
        <v>0</v>
      </c>
      <c r="AR65" s="78"/>
      <c r="AS65" s="71">
        <f t="shared" si="18"/>
        <v>0</v>
      </c>
      <c r="AT65" s="70">
        <f t="shared" si="53"/>
        <v>0</v>
      </c>
      <c r="AU65" s="71">
        <f t="shared" si="53"/>
        <v>0</v>
      </c>
      <c r="AV65" s="70">
        <f t="shared" si="54"/>
        <v>0</v>
      </c>
      <c r="AW65" s="71">
        <f t="shared" si="54"/>
        <v>0</v>
      </c>
      <c r="AX65" s="79" t="s">
        <v>288</v>
      </c>
      <c r="AY65" s="79"/>
      <c r="AZ65" s="79">
        <v>0.5</v>
      </c>
      <c r="BA65" s="79"/>
      <c r="BB65" s="71">
        <f t="shared" si="62"/>
        <v>5309.0999999999995</v>
      </c>
      <c r="BC65" s="46"/>
      <c r="BD65" s="46"/>
      <c r="BE65" s="46"/>
      <c r="BF65" s="69">
        <f t="shared" si="55"/>
        <v>0</v>
      </c>
      <c r="BG65" s="69">
        <f t="shared" si="60"/>
        <v>20</v>
      </c>
      <c r="BH65" s="69">
        <f t="shared" si="23"/>
        <v>40813.706249999996</v>
      </c>
      <c r="BI65" s="72"/>
      <c r="BJ65" s="72">
        <f>(O65/18*BI65)*30%</f>
        <v>0</v>
      </c>
      <c r="BK65" s="69"/>
      <c r="BL65" s="69"/>
      <c r="BM65" s="69"/>
      <c r="BN65" s="69"/>
      <c r="BO65" s="72"/>
      <c r="BP65" s="72">
        <f t="shared" si="33"/>
        <v>0</v>
      </c>
      <c r="BQ65" s="69">
        <f t="shared" si="26"/>
        <v>46122.806249999994</v>
      </c>
      <c r="BR65" s="69">
        <f t="shared" si="27"/>
        <v>106513.81875000001</v>
      </c>
      <c r="BS65" s="69">
        <f t="shared" si="28"/>
        <v>46122.806249999994</v>
      </c>
      <c r="BT65" s="69">
        <f t="shared" si="29"/>
        <v>45348.5625</v>
      </c>
      <c r="BU65" s="69">
        <f t="shared" si="30"/>
        <v>197985.1875</v>
      </c>
      <c r="BV65" s="73">
        <f t="shared" si="31"/>
        <v>2375822.25</v>
      </c>
      <c r="BW65" s="54"/>
    </row>
    <row r="66" spans="1:76" s="139" customFormat="1" ht="14.25" customHeight="1" x14ac:dyDescent="0.3">
      <c r="A66" s="66">
        <v>5</v>
      </c>
      <c r="B66" s="81" t="s">
        <v>485</v>
      </c>
      <c r="C66" s="155" t="s">
        <v>73</v>
      </c>
      <c r="D66" s="46" t="s">
        <v>61</v>
      </c>
      <c r="E66" s="82" t="s">
        <v>477</v>
      </c>
      <c r="F66" s="133"/>
      <c r="G66" s="134"/>
      <c r="H66" s="134"/>
      <c r="I66" s="133"/>
      <c r="J66" s="46" t="s">
        <v>65</v>
      </c>
      <c r="K66" s="46" t="s">
        <v>62</v>
      </c>
      <c r="L66" s="77">
        <v>1.06</v>
      </c>
      <c r="M66" s="77">
        <v>4.1399999999999997</v>
      </c>
      <c r="N66" s="102">
        <v>17697</v>
      </c>
      <c r="O66" s="69">
        <f t="shared" si="1"/>
        <v>73265.579999999987</v>
      </c>
      <c r="P66" s="46"/>
      <c r="Q66" s="46">
        <v>3</v>
      </c>
      <c r="R66" s="46"/>
      <c r="S66" s="46"/>
      <c r="T66" s="46"/>
      <c r="U66" s="46"/>
      <c r="V66" s="46">
        <f t="shared" ref="V66" si="63">SUM(P66+S66)</f>
        <v>0</v>
      </c>
      <c r="W66" s="46">
        <f t="shared" ref="W66:X66" si="64">SUM(Q66+T66)</f>
        <v>3</v>
      </c>
      <c r="X66" s="46">
        <f t="shared" si="64"/>
        <v>0</v>
      </c>
      <c r="Y66" s="72">
        <f t="shared" ref="Y66" si="65">SUM(O66/16*P66)</f>
        <v>0</v>
      </c>
      <c r="Z66" s="72">
        <f t="shared" ref="Z66" si="66">SUM(O66/16*Q66)</f>
        <v>13737.296249999998</v>
      </c>
      <c r="AA66" s="72">
        <f t="shared" ref="AA66" si="67">SUM(O66/16*R66)</f>
        <v>0</v>
      </c>
      <c r="AB66" s="72">
        <f t="shared" ref="AB66" si="68">SUM(O66/16*S66)</f>
        <v>0</v>
      </c>
      <c r="AC66" s="72">
        <f t="shared" ref="AC66" si="69">SUM(O66/16*T66)</f>
        <v>0</v>
      </c>
      <c r="AD66" s="72">
        <f t="shared" ref="AD66" si="70">SUM(O66/16*U66)</f>
        <v>0</v>
      </c>
      <c r="AE66" s="72">
        <f t="shared" ref="AE66" si="71">SUM(Y66:AD66)</f>
        <v>13737.296249999998</v>
      </c>
      <c r="AF66" s="72">
        <f t="shared" si="11"/>
        <v>6868.6481249999988</v>
      </c>
      <c r="AG66" s="69">
        <f t="shared" ref="AG66" si="72">(AE66+AF66)*10%</f>
        <v>2060.5944374999995</v>
      </c>
      <c r="AH66" s="69">
        <f t="shared" ref="AH66" si="73">SUM(N66/16*S66+N66/16*T66+N66/16*U66)*20%</f>
        <v>0</v>
      </c>
      <c r="AI66" s="72">
        <f t="shared" si="13"/>
        <v>22666.538812499995</v>
      </c>
      <c r="AJ66" s="79"/>
      <c r="AK66" s="136">
        <f t="shared" si="14"/>
        <v>0</v>
      </c>
      <c r="AL66" s="78"/>
      <c r="AM66" s="136">
        <f t="shared" si="15"/>
        <v>0</v>
      </c>
      <c r="AN66" s="136"/>
      <c r="AO66" s="136">
        <f t="shared" si="58"/>
        <v>0</v>
      </c>
      <c r="AP66" s="78"/>
      <c r="AQ66" s="136">
        <f t="shared" si="17"/>
        <v>0</v>
      </c>
      <c r="AR66" s="78"/>
      <c r="AS66" s="136">
        <f t="shared" si="18"/>
        <v>0</v>
      </c>
      <c r="AT66" s="137">
        <f t="shared" si="53"/>
        <v>0</v>
      </c>
      <c r="AU66" s="136">
        <f t="shared" si="53"/>
        <v>0</v>
      </c>
      <c r="AV66" s="137">
        <f t="shared" si="54"/>
        <v>0</v>
      </c>
      <c r="AW66" s="136">
        <f t="shared" si="54"/>
        <v>0</v>
      </c>
      <c r="AX66" s="79"/>
      <c r="AY66" s="80"/>
      <c r="AZ66" s="80"/>
      <c r="BA66" s="80"/>
      <c r="BB66" s="71">
        <f t="shared" ref="BB66" si="74">SUM(N66*AY66)*50%+(N66*AZ66)*60%+(N66*BA66)*60%</f>
        <v>0</v>
      </c>
      <c r="BC66" s="46"/>
      <c r="BD66" s="46"/>
      <c r="BE66" s="72">
        <f t="shared" ref="BE66" si="75">SUM(N66*BC66*20%)+(N66*BD66)*30%</f>
        <v>0</v>
      </c>
      <c r="BF66" s="72">
        <f t="shared" ref="BF66" si="76">SUM(N66*BC66*20%)+(N66*BD66)*30%</f>
        <v>0</v>
      </c>
      <c r="BG66" s="72">
        <f t="shared" si="60"/>
        <v>3</v>
      </c>
      <c r="BH66" s="72">
        <f t="shared" si="23"/>
        <v>6181.7833124999988</v>
      </c>
      <c r="BI66" s="72"/>
      <c r="BJ66" s="72">
        <f t="shared" ref="BJ66" si="77">(O66/18*BI66)*30%</f>
        <v>0</v>
      </c>
      <c r="BK66" s="72"/>
      <c r="BL66" s="72">
        <f t="shared" ref="BL66" si="78">(AE66+AF66)*30%</f>
        <v>6181.7833124999988</v>
      </c>
      <c r="BM66" s="72"/>
      <c r="BN66" s="72"/>
      <c r="BO66" s="72"/>
      <c r="BP66" s="72"/>
      <c r="BQ66" s="72">
        <f t="shared" ref="BQ66" si="79">AW66+BB66+BF66+BH66+BJ66+BL66+BP66</f>
        <v>12363.566624999998</v>
      </c>
      <c r="BR66" s="72">
        <f t="shared" si="27"/>
        <v>15797.890687499998</v>
      </c>
      <c r="BS66" s="72">
        <f t="shared" si="28"/>
        <v>6181.7833124999988</v>
      </c>
      <c r="BT66" s="69">
        <f t="shared" si="29"/>
        <v>13050.431437499998</v>
      </c>
      <c r="BU66" s="69">
        <f t="shared" si="30"/>
        <v>35030.105437499995</v>
      </c>
      <c r="BV66" s="138">
        <f t="shared" si="31"/>
        <v>420361.26524999994</v>
      </c>
    </row>
    <row r="67" spans="1:76" s="55" customFormat="1" ht="14.25" customHeight="1" x14ac:dyDescent="0.3">
      <c r="A67" s="101">
        <v>44</v>
      </c>
      <c r="B67" s="81" t="s">
        <v>120</v>
      </c>
      <c r="C67" s="104" t="s">
        <v>106</v>
      </c>
      <c r="D67" s="67" t="s">
        <v>61</v>
      </c>
      <c r="E67" s="68" t="s">
        <v>240</v>
      </c>
      <c r="F67" s="104">
        <v>59</v>
      </c>
      <c r="G67" s="145" t="s">
        <v>344</v>
      </c>
      <c r="H67" s="145">
        <v>44646</v>
      </c>
      <c r="I67" s="104" t="s">
        <v>106</v>
      </c>
      <c r="J67" s="67">
        <v>2</v>
      </c>
      <c r="K67" s="46" t="s">
        <v>68</v>
      </c>
      <c r="L67" s="105">
        <v>12</v>
      </c>
      <c r="M67" s="67">
        <v>4.8099999999999996</v>
      </c>
      <c r="N67" s="68">
        <v>17697</v>
      </c>
      <c r="O67" s="69">
        <f t="shared" si="1"/>
        <v>85122.569999999992</v>
      </c>
      <c r="P67" s="46"/>
      <c r="Q67" s="46">
        <v>3</v>
      </c>
      <c r="R67" s="46">
        <v>3</v>
      </c>
      <c r="S67" s="46"/>
      <c r="T67" s="46">
        <v>3</v>
      </c>
      <c r="U67" s="46"/>
      <c r="V67" s="67">
        <f t="shared" si="50"/>
        <v>0</v>
      </c>
      <c r="W67" s="67">
        <f t="shared" si="51"/>
        <v>6</v>
      </c>
      <c r="X67" s="67">
        <f t="shared" si="51"/>
        <v>3</v>
      </c>
      <c r="Y67" s="69">
        <f t="shared" si="44"/>
        <v>0</v>
      </c>
      <c r="Z67" s="69">
        <f t="shared" si="45"/>
        <v>15960.481874999998</v>
      </c>
      <c r="AA67" s="69">
        <f t="shared" si="46"/>
        <v>15960.481874999998</v>
      </c>
      <c r="AB67" s="69">
        <f t="shared" si="47"/>
        <v>0</v>
      </c>
      <c r="AC67" s="69">
        <f t="shared" si="48"/>
        <v>15960.481874999998</v>
      </c>
      <c r="AD67" s="69">
        <f t="shared" si="49"/>
        <v>0</v>
      </c>
      <c r="AE67" s="69">
        <f t="shared" si="52"/>
        <v>47881.445624999993</v>
      </c>
      <c r="AF67" s="69">
        <f t="shared" si="11"/>
        <v>23940.722812499997</v>
      </c>
      <c r="AG67" s="69">
        <f>(AE67+AF67)*10%</f>
        <v>7182.2168437499995</v>
      </c>
      <c r="AH67" s="69">
        <f t="shared" si="12"/>
        <v>663.63750000000005</v>
      </c>
      <c r="AI67" s="69">
        <f t="shared" si="13"/>
        <v>79668.02278124998</v>
      </c>
      <c r="AJ67" s="78"/>
      <c r="AK67" s="71">
        <f t="shared" si="14"/>
        <v>0</v>
      </c>
      <c r="AL67" s="78"/>
      <c r="AM67" s="71">
        <f t="shared" si="15"/>
        <v>0</v>
      </c>
      <c r="AN67" s="71">
        <f t="shared" si="59"/>
        <v>0</v>
      </c>
      <c r="AO67" s="71">
        <f t="shared" si="58"/>
        <v>0</v>
      </c>
      <c r="AP67" s="78"/>
      <c r="AQ67" s="71">
        <f t="shared" si="17"/>
        <v>0</v>
      </c>
      <c r="AR67" s="78">
        <v>7</v>
      </c>
      <c r="AS67" s="71">
        <f t="shared" si="18"/>
        <v>3096.9750000000004</v>
      </c>
      <c r="AT67" s="70">
        <f t="shared" si="53"/>
        <v>7</v>
      </c>
      <c r="AU67" s="71">
        <f t="shared" si="53"/>
        <v>3096.9750000000004</v>
      </c>
      <c r="AV67" s="70">
        <f t="shared" si="54"/>
        <v>7</v>
      </c>
      <c r="AW67" s="71">
        <f t="shared" si="54"/>
        <v>3096.9750000000004</v>
      </c>
      <c r="AX67" s="79" t="s">
        <v>327</v>
      </c>
      <c r="AY67" s="80"/>
      <c r="AZ67" s="79"/>
      <c r="BA67" s="80">
        <v>0.5</v>
      </c>
      <c r="BB67" s="71">
        <f t="shared" si="62"/>
        <v>5309.0999999999995</v>
      </c>
      <c r="BC67" s="46"/>
      <c r="BD67" s="46"/>
      <c r="BE67" s="46"/>
      <c r="BF67" s="69">
        <f t="shared" si="55"/>
        <v>0</v>
      </c>
      <c r="BG67" s="69">
        <f t="shared" si="60"/>
        <v>9</v>
      </c>
      <c r="BH67" s="69">
        <f t="shared" si="23"/>
        <v>21546.650531249998</v>
      </c>
      <c r="BI67" s="72"/>
      <c r="BJ67" s="72">
        <v>17697</v>
      </c>
      <c r="BK67" s="69"/>
      <c r="BL67" s="69"/>
      <c r="BM67" s="69"/>
      <c r="BN67" s="69"/>
      <c r="BO67" s="72"/>
      <c r="BP67" s="72">
        <f t="shared" si="33"/>
        <v>0</v>
      </c>
      <c r="BQ67" s="69">
        <f t="shared" si="26"/>
        <v>47649.725531249998</v>
      </c>
      <c r="BR67" s="69">
        <f t="shared" si="27"/>
        <v>55727.299968749991</v>
      </c>
      <c r="BS67" s="69">
        <f t="shared" si="28"/>
        <v>47649.725531249998</v>
      </c>
      <c r="BT67" s="69">
        <f t="shared" si="29"/>
        <v>23940.722812499997</v>
      </c>
      <c r="BU67" s="69">
        <f t="shared" si="30"/>
        <v>127317.74831249999</v>
      </c>
      <c r="BV67" s="73">
        <f t="shared" si="31"/>
        <v>1527812.9797499999</v>
      </c>
      <c r="BW67" s="54" t="s">
        <v>275</v>
      </c>
    </row>
    <row r="68" spans="1:76" s="55" customFormat="1" ht="14.25" customHeight="1" x14ac:dyDescent="0.3">
      <c r="A68" s="66">
        <v>45</v>
      </c>
      <c r="B68" s="81" t="s">
        <v>133</v>
      </c>
      <c r="C68" s="81" t="s">
        <v>63</v>
      </c>
      <c r="D68" s="46" t="s">
        <v>61</v>
      </c>
      <c r="E68" s="102" t="s">
        <v>154</v>
      </c>
      <c r="F68" s="81">
        <v>64</v>
      </c>
      <c r="G68" s="145" t="s">
        <v>344</v>
      </c>
      <c r="H68" s="145">
        <v>44646</v>
      </c>
      <c r="I68" s="81" t="s">
        <v>63</v>
      </c>
      <c r="J68" s="46" t="s">
        <v>253</v>
      </c>
      <c r="K68" s="46" t="s">
        <v>279</v>
      </c>
      <c r="L68" s="77">
        <v>19</v>
      </c>
      <c r="M68" s="46">
        <v>4.99</v>
      </c>
      <c r="N68" s="68">
        <v>17697</v>
      </c>
      <c r="O68" s="69">
        <f t="shared" si="1"/>
        <v>88308.03</v>
      </c>
      <c r="P68" s="46">
        <v>2</v>
      </c>
      <c r="Q68" s="46"/>
      <c r="R68" s="46"/>
      <c r="S68" s="46">
        <v>2</v>
      </c>
      <c r="T68" s="46"/>
      <c r="U68" s="46"/>
      <c r="V68" s="67">
        <f t="shared" si="50"/>
        <v>4</v>
      </c>
      <c r="W68" s="67">
        <f t="shared" si="51"/>
        <v>0</v>
      </c>
      <c r="X68" s="67">
        <f t="shared" si="51"/>
        <v>0</v>
      </c>
      <c r="Y68" s="69">
        <f t="shared" si="44"/>
        <v>11038.50375</v>
      </c>
      <c r="Z68" s="69">
        <f t="shared" si="45"/>
        <v>0</v>
      </c>
      <c r="AA68" s="69">
        <f t="shared" si="46"/>
        <v>0</v>
      </c>
      <c r="AB68" s="69">
        <f t="shared" si="47"/>
        <v>11038.50375</v>
      </c>
      <c r="AC68" s="69">
        <f t="shared" si="48"/>
        <v>0</v>
      </c>
      <c r="AD68" s="69">
        <f t="shared" si="49"/>
        <v>0</v>
      </c>
      <c r="AE68" s="69">
        <f t="shared" si="52"/>
        <v>22077.0075</v>
      </c>
      <c r="AF68" s="69">
        <f t="shared" si="11"/>
        <v>11038.50375</v>
      </c>
      <c r="AG68" s="69"/>
      <c r="AH68" s="69">
        <f t="shared" si="12"/>
        <v>442.42500000000001</v>
      </c>
      <c r="AI68" s="69">
        <f t="shared" si="13"/>
        <v>33557.936249999999</v>
      </c>
      <c r="AJ68" s="78"/>
      <c r="AK68" s="71">
        <f t="shared" si="14"/>
        <v>0</v>
      </c>
      <c r="AL68" s="78"/>
      <c r="AM68" s="71">
        <f t="shared" si="15"/>
        <v>0</v>
      </c>
      <c r="AN68" s="71">
        <f t="shared" si="59"/>
        <v>0</v>
      </c>
      <c r="AO68" s="71">
        <f t="shared" si="58"/>
        <v>0</v>
      </c>
      <c r="AP68" s="78"/>
      <c r="AQ68" s="71">
        <f t="shared" si="17"/>
        <v>0</v>
      </c>
      <c r="AR68" s="78"/>
      <c r="AS68" s="71">
        <f t="shared" si="18"/>
        <v>0</v>
      </c>
      <c r="AT68" s="70">
        <f t="shared" si="53"/>
        <v>0</v>
      </c>
      <c r="AU68" s="71">
        <f t="shared" si="53"/>
        <v>0</v>
      </c>
      <c r="AV68" s="70">
        <f t="shared" si="54"/>
        <v>0</v>
      </c>
      <c r="AW68" s="71">
        <f t="shared" si="54"/>
        <v>0</v>
      </c>
      <c r="AX68" s="79"/>
      <c r="AY68" s="79"/>
      <c r="AZ68" s="79"/>
      <c r="BA68" s="79"/>
      <c r="BB68" s="71">
        <f t="shared" si="62"/>
        <v>0</v>
      </c>
      <c r="BC68" s="46"/>
      <c r="BD68" s="46"/>
      <c r="BE68" s="46"/>
      <c r="BF68" s="69">
        <f t="shared" si="55"/>
        <v>0</v>
      </c>
      <c r="BG68" s="69">
        <f t="shared" si="60"/>
        <v>4</v>
      </c>
      <c r="BH68" s="69">
        <f t="shared" si="23"/>
        <v>9934.6533749999981</v>
      </c>
      <c r="BI68" s="72"/>
      <c r="BJ68" s="72">
        <f t="shared" ref="BJ68:BJ75" si="80">(O68/18*BI68)*30%</f>
        <v>0</v>
      </c>
      <c r="BK68" s="69"/>
      <c r="BL68" s="69"/>
      <c r="BM68" s="69"/>
      <c r="BN68" s="69"/>
      <c r="BO68" s="72">
        <v>1</v>
      </c>
      <c r="BP68" s="72">
        <f t="shared" si="33"/>
        <v>442.4375</v>
      </c>
      <c r="BQ68" s="69">
        <f t="shared" si="26"/>
        <v>10377.090874999998</v>
      </c>
      <c r="BR68" s="69">
        <f t="shared" si="27"/>
        <v>22961.87</v>
      </c>
      <c r="BS68" s="69">
        <f t="shared" si="28"/>
        <v>9934.6533749999981</v>
      </c>
      <c r="BT68" s="69">
        <f t="shared" si="29"/>
        <v>11038.50375</v>
      </c>
      <c r="BU68" s="69">
        <f t="shared" si="30"/>
        <v>43935.027124999993</v>
      </c>
      <c r="BV68" s="73">
        <f t="shared" si="31"/>
        <v>527220.32549999992</v>
      </c>
      <c r="BW68" s="54"/>
    </row>
    <row r="69" spans="1:76" s="55" customFormat="1" ht="14.25" customHeight="1" x14ac:dyDescent="0.3">
      <c r="A69" s="101">
        <v>46</v>
      </c>
      <c r="B69" s="81" t="s">
        <v>107</v>
      </c>
      <c r="C69" s="81" t="s">
        <v>241</v>
      </c>
      <c r="D69" s="46" t="s">
        <v>108</v>
      </c>
      <c r="E69" s="82" t="s">
        <v>109</v>
      </c>
      <c r="F69" s="75">
        <v>88</v>
      </c>
      <c r="G69" s="76">
        <v>43458</v>
      </c>
      <c r="H69" s="144" t="s">
        <v>345</v>
      </c>
      <c r="I69" s="75" t="s">
        <v>174</v>
      </c>
      <c r="J69" s="46" t="s">
        <v>349</v>
      </c>
      <c r="K69" s="46" t="s">
        <v>116</v>
      </c>
      <c r="L69" s="77">
        <v>38</v>
      </c>
      <c r="M69" s="46">
        <v>4.5199999999999996</v>
      </c>
      <c r="N69" s="68">
        <v>17697</v>
      </c>
      <c r="O69" s="69">
        <f t="shared" si="1"/>
        <v>79990.439999999988</v>
      </c>
      <c r="P69" s="46"/>
      <c r="Q69" s="46">
        <v>7</v>
      </c>
      <c r="R69" s="46"/>
      <c r="S69" s="46"/>
      <c r="T69" s="46">
        <v>6</v>
      </c>
      <c r="U69" s="46"/>
      <c r="V69" s="67">
        <f t="shared" si="50"/>
        <v>0</v>
      </c>
      <c r="W69" s="67">
        <f t="shared" si="51"/>
        <v>13</v>
      </c>
      <c r="X69" s="67">
        <f t="shared" si="51"/>
        <v>0</v>
      </c>
      <c r="Y69" s="69">
        <f t="shared" si="44"/>
        <v>0</v>
      </c>
      <c r="Z69" s="69">
        <f t="shared" si="45"/>
        <v>34995.817499999997</v>
      </c>
      <c r="AA69" s="69">
        <f t="shared" si="46"/>
        <v>0</v>
      </c>
      <c r="AB69" s="69">
        <f t="shared" si="47"/>
        <v>0</v>
      </c>
      <c r="AC69" s="69">
        <f t="shared" si="48"/>
        <v>29996.414999999994</v>
      </c>
      <c r="AD69" s="69">
        <f t="shared" si="49"/>
        <v>0</v>
      </c>
      <c r="AE69" s="69">
        <f t="shared" si="52"/>
        <v>64992.232499999991</v>
      </c>
      <c r="AF69" s="69">
        <f t="shared" si="11"/>
        <v>32496.116249999995</v>
      </c>
      <c r="AG69" s="69">
        <f t="shared" ref="AG69:AG75" si="81">(AE69+AF69)*10%</f>
        <v>9748.8348749999986</v>
      </c>
      <c r="AH69" s="69">
        <f t="shared" si="12"/>
        <v>1327.2750000000001</v>
      </c>
      <c r="AI69" s="69">
        <f t="shared" si="13"/>
        <v>108564.45862499998</v>
      </c>
      <c r="AJ69" s="78"/>
      <c r="AK69" s="71">
        <f t="shared" si="14"/>
        <v>0</v>
      </c>
      <c r="AL69" s="78"/>
      <c r="AM69" s="71">
        <f t="shared" si="15"/>
        <v>0</v>
      </c>
      <c r="AN69" s="71">
        <f t="shared" si="59"/>
        <v>0</v>
      </c>
      <c r="AO69" s="71">
        <f t="shared" si="58"/>
        <v>0</v>
      </c>
      <c r="AP69" s="78"/>
      <c r="AQ69" s="71">
        <f t="shared" si="17"/>
        <v>0</v>
      </c>
      <c r="AR69" s="78"/>
      <c r="AS69" s="71">
        <f t="shared" si="18"/>
        <v>0</v>
      </c>
      <c r="AT69" s="70">
        <f t="shared" si="53"/>
        <v>0</v>
      </c>
      <c r="AU69" s="71">
        <f t="shared" si="53"/>
        <v>0</v>
      </c>
      <c r="AV69" s="70">
        <f t="shared" si="54"/>
        <v>0</v>
      </c>
      <c r="AW69" s="71">
        <f t="shared" si="54"/>
        <v>0</v>
      </c>
      <c r="AX69" s="79" t="s">
        <v>193</v>
      </c>
      <c r="AY69" s="80"/>
      <c r="AZ69" s="80">
        <v>1</v>
      </c>
      <c r="BA69" s="80"/>
      <c r="BB69" s="71">
        <f t="shared" si="62"/>
        <v>10618.199999999999</v>
      </c>
      <c r="BC69" s="46"/>
      <c r="BD69" s="46"/>
      <c r="BE69" s="46"/>
      <c r="BF69" s="69">
        <f t="shared" si="55"/>
        <v>0</v>
      </c>
      <c r="BG69" s="69">
        <f t="shared" si="60"/>
        <v>13</v>
      </c>
      <c r="BH69" s="69">
        <f t="shared" si="23"/>
        <v>29246.504624999998</v>
      </c>
      <c r="BI69" s="72"/>
      <c r="BJ69" s="72">
        <f t="shared" si="80"/>
        <v>0</v>
      </c>
      <c r="BK69" s="69">
        <f>V69+W69+X69</f>
        <v>13</v>
      </c>
      <c r="BL69" s="69">
        <f>(AE69+AF69)*40%</f>
        <v>38995.339499999995</v>
      </c>
      <c r="BM69" s="69"/>
      <c r="BN69" s="69"/>
      <c r="BO69" s="69"/>
      <c r="BP69" s="72">
        <f t="shared" si="33"/>
        <v>0</v>
      </c>
      <c r="BQ69" s="69">
        <f t="shared" si="26"/>
        <v>78860.044124999986</v>
      </c>
      <c r="BR69" s="69">
        <f t="shared" si="27"/>
        <v>76068.342374999978</v>
      </c>
      <c r="BS69" s="69">
        <f t="shared" si="28"/>
        <v>39864.704624999998</v>
      </c>
      <c r="BT69" s="69">
        <f t="shared" si="29"/>
        <v>71491.455749999994</v>
      </c>
      <c r="BU69" s="69">
        <f t="shared" si="30"/>
        <v>187424.50274999999</v>
      </c>
      <c r="BV69" s="73">
        <f t="shared" si="31"/>
        <v>2249094.0329999998</v>
      </c>
      <c r="BW69" s="54" t="s">
        <v>228</v>
      </c>
    </row>
    <row r="70" spans="1:76" s="55" customFormat="1" ht="14.25" customHeight="1" x14ac:dyDescent="0.3">
      <c r="A70" s="66">
        <v>47</v>
      </c>
      <c r="B70" s="81" t="s">
        <v>107</v>
      </c>
      <c r="C70" s="81" t="s">
        <v>419</v>
      </c>
      <c r="D70" s="46" t="s">
        <v>108</v>
      </c>
      <c r="E70" s="82" t="s">
        <v>109</v>
      </c>
      <c r="F70" s="75">
        <v>88</v>
      </c>
      <c r="G70" s="76">
        <v>43458</v>
      </c>
      <c r="H70" s="144" t="s">
        <v>345</v>
      </c>
      <c r="I70" s="75" t="s">
        <v>174</v>
      </c>
      <c r="J70" s="46" t="s">
        <v>349</v>
      </c>
      <c r="K70" s="46" t="s">
        <v>116</v>
      </c>
      <c r="L70" s="77">
        <v>38</v>
      </c>
      <c r="M70" s="46">
        <v>4.5199999999999996</v>
      </c>
      <c r="N70" s="68">
        <v>17697</v>
      </c>
      <c r="O70" s="69">
        <f t="shared" si="1"/>
        <v>79990.439999999988</v>
      </c>
      <c r="P70" s="46"/>
      <c r="Q70" s="46"/>
      <c r="R70" s="46">
        <v>2</v>
      </c>
      <c r="S70" s="46"/>
      <c r="T70" s="46"/>
      <c r="U70" s="46"/>
      <c r="V70" s="67">
        <f t="shared" si="50"/>
        <v>0</v>
      </c>
      <c r="W70" s="67">
        <f t="shared" si="51"/>
        <v>0</v>
      </c>
      <c r="X70" s="67">
        <f t="shared" si="51"/>
        <v>2</v>
      </c>
      <c r="Y70" s="69">
        <f t="shared" si="44"/>
        <v>0</v>
      </c>
      <c r="Z70" s="69">
        <f t="shared" si="45"/>
        <v>0</v>
      </c>
      <c r="AA70" s="69">
        <f t="shared" si="46"/>
        <v>9998.8049999999985</v>
      </c>
      <c r="AB70" s="69">
        <f t="shared" si="47"/>
        <v>0</v>
      </c>
      <c r="AC70" s="69">
        <f t="shared" si="48"/>
        <v>0</v>
      </c>
      <c r="AD70" s="69">
        <f t="shared" si="49"/>
        <v>0</v>
      </c>
      <c r="AE70" s="69">
        <f t="shared" si="52"/>
        <v>9998.8049999999985</v>
      </c>
      <c r="AF70" s="69">
        <f t="shared" si="11"/>
        <v>4999.4024999999992</v>
      </c>
      <c r="AG70" s="69">
        <f t="shared" si="81"/>
        <v>1499.8207499999999</v>
      </c>
      <c r="AH70" s="69">
        <f t="shared" si="12"/>
        <v>0</v>
      </c>
      <c r="AI70" s="69">
        <f t="shared" si="13"/>
        <v>16498.028249999996</v>
      </c>
      <c r="AJ70" s="78"/>
      <c r="AK70" s="71">
        <f t="shared" si="14"/>
        <v>0</v>
      </c>
      <c r="AL70" s="78"/>
      <c r="AM70" s="71">
        <f t="shared" si="15"/>
        <v>0</v>
      </c>
      <c r="AN70" s="71">
        <f t="shared" si="59"/>
        <v>0</v>
      </c>
      <c r="AO70" s="71">
        <f t="shared" si="58"/>
        <v>0</v>
      </c>
      <c r="AP70" s="78"/>
      <c r="AQ70" s="71">
        <f t="shared" si="17"/>
        <v>0</v>
      </c>
      <c r="AR70" s="78"/>
      <c r="AS70" s="71">
        <f t="shared" si="18"/>
        <v>0</v>
      </c>
      <c r="AT70" s="70">
        <f t="shared" si="53"/>
        <v>0</v>
      </c>
      <c r="AU70" s="71">
        <f t="shared" si="53"/>
        <v>0</v>
      </c>
      <c r="AV70" s="70">
        <f t="shared" si="54"/>
        <v>0</v>
      </c>
      <c r="AW70" s="71">
        <f t="shared" si="54"/>
        <v>0</v>
      </c>
      <c r="AX70" s="79"/>
      <c r="AY70" s="80"/>
      <c r="AZ70" s="80"/>
      <c r="BA70" s="80"/>
      <c r="BB70" s="71">
        <f t="shared" si="62"/>
        <v>0</v>
      </c>
      <c r="BC70" s="46"/>
      <c r="BD70" s="46"/>
      <c r="BE70" s="46"/>
      <c r="BF70" s="69">
        <f t="shared" si="55"/>
        <v>0</v>
      </c>
      <c r="BG70" s="69">
        <f t="shared" si="60"/>
        <v>2</v>
      </c>
      <c r="BH70" s="69">
        <f t="shared" si="23"/>
        <v>4499.4622499999987</v>
      </c>
      <c r="BI70" s="72"/>
      <c r="BJ70" s="72">
        <f t="shared" si="80"/>
        <v>0</v>
      </c>
      <c r="BK70" s="69">
        <f>V70+W70+X70</f>
        <v>2</v>
      </c>
      <c r="BL70" s="69">
        <f>(AE70+AF70)*40%</f>
        <v>5999.2829999999994</v>
      </c>
      <c r="BM70" s="69"/>
      <c r="BN70" s="69"/>
      <c r="BO70" s="69"/>
      <c r="BP70" s="72">
        <f t="shared" si="33"/>
        <v>0</v>
      </c>
      <c r="BQ70" s="69">
        <f t="shared" si="26"/>
        <v>10498.745249999998</v>
      </c>
      <c r="BR70" s="69">
        <f t="shared" si="27"/>
        <v>11498.625749999999</v>
      </c>
      <c r="BS70" s="69">
        <f t="shared" si="28"/>
        <v>4499.4622499999987</v>
      </c>
      <c r="BT70" s="69">
        <f t="shared" si="29"/>
        <v>10998.6855</v>
      </c>
      <c r="BU70" s="69">
        <f t="shared" si="30"/>
        <v>26996.773499999996</v>
      </c>
      <c r="BV70" s="73">
        <f t="shared" si="31"/>
        <v>323961.28199999995</v>
      </c>
      <c r="BW70" s="54" t="s">
        <v>228</v>
      </c>
    </row>
    <row r="71" spans="1:76" s="55" customFormat="1" ht="14.25" customHeight="1" x14ac:dyDescent="0.3">
      <c r="A71" s="101">
        <v>48</v>
      </c>
      <c r="B71" s="81" t="s">
        <v>321</v>
      </c>
      <c r="C71" s="81" t="s">
        <v>198</v>
      </c>
      <c r="D71" s="46" t="s">
        <v>61</v>
      </c>
      <c r="E71" s="82" t="s">
        <v>199</v>
      </c>
      <c r="F71" s="75">
        <v>110</v>
      </c>
      <c r="G71" s="76">
        <v>44071</v>
      </c>
      <c r="H71" s="144" t="s">
        <v>346</v>
      </c>
      <c r="I71" s="75" t="s">
        <v>168</v>
      </c>
      <c r="J71" s="46" t="s">
        <v>348</v>
      </c>
      <c r="K71" s="46" t="s">
        <v>72</v>
      </c>
      <c r="L71" s="77">
        <v>13.06</v>
      </c>
      <c r="M71" s="46">
        <v>4.95</v>
      </c>
      <c r="N71" s="68">
        <v>17697</v>
      </c>
      <c r="O71" s="69">
        <f t="shared" si="1"/>
        <v>87600.150000000009</v>
      </c>
      <c r="P71" s="46">
        <v>2</v>
      </c>
      <c r="Q71" s="46"/>
      <c r="R71" s="46">
        <v>3</v>
      </c>
      <c r="S71" s="46">
        <v>3</v>
      </c>
      <c r="T71" s="46"/>
      <c r="U71" s="46"/>
      <c r="V71" s="67">
        <f t="shared" si="50"/>
        <v>5</v>
      </c>
      <c r="W71" s="67">
        <f t="shared" si="51"/>
        <v>0</v>
      </c>
      <c r="X71" s="67">
        <f t="shared" si="51"/>
        <v>3</v>
      </c>
      <c r="Y71" s="69">
        <f t="shared" si="44"/>
        <v>10950.018750000001</v>
      </c>
      <c r="Z71" s="69">
        <f t="shared" si="45"/>
        <v>0</v>
      </c>
      <c r="AA71" s="69">
        <f t="shared" si="46"/>
        <v>16425.028125000001</v>
      </c>
      <c r="AB71" s="69">
        <f t="shared" si="47"/>
        <v>16425.028125000001</v>
      </c>
      <c r="AC71" s="69">
        <f t="shared" si="48"/>
        <v>0</v>
      </c>
      <c r="AD71" s="69">
        <f t="shared" si="49"/>
        <v>0</v>
      </c>
      <c r="AE71" s="69">
        <f t="shared" si="52"/>
        <v>43800.074999999997</v>
      </c>
      <c r="AF71" s="69">
        <f t="shared" si="11"/>
        <v>21900.037499999999</v>
      </c>
      <c r="AG71" s="69"/>
      <c r="AH71" s="69">
        <f t="shared" si="12"/>
        <v>663.63750000000005</v>
      </c>
      <c r="AI71" s="69">
        <f t="shared" si="13"/>
        <v>66363.75</v>
      </c>
      <c r="AJ71" s="78"/>
      <c r="AK71" s="71">
        <f t="shared" si="14"/>
        <v>0</v>
      </c>
      <c r="AL71" s="177">
        <v>5</v>
      </c>
      <c r="AM71" s="71">
        <f t="shared" si="15"/>
        <v>2765.15625</v>
      </c>
      <c r="AN71" s="71">
        <f t="shared" si="59"/>
        <v>5</v>
      </c>
      <c r="AO71" s="71">
        <f t="shared" si="58"/>
        <v>2765.15625</v>
      </c>
      <c r="AP71" s="78">
        <v>1.5</v>
      </c>
      <c r="AQ71" s="71">
        <f t="shared" si="17"/>
        <v>829.546875</v>
      </c>
      <c r="AR71" s="78"/>
      <c r="AS71" s="71">
        <f t="shared" si="18"/>
        <v>0</v>
      </c>
      <c r="AT71" s="70">
        <f t="shared" si="53"/>
        <v>1.5</v>
      </c>
      <c r="AU71" s="71">
        <f t="shared" si="53"/>
        <v>829.546875</v>
      </c>
      <c r="AV71" s="70">
        <f t="shared" si="54"/>
        <v>6.5</v>
      </c>
      <c r="AW71" s="71">
        <f t="shared" si="54"/>
        <v>3594.703125</v>
      </c>
      <c r="AX71" s="79"/>
      <c r="AY71" s="80"/>
      <c r="AZ71" s="80"/>
      <c r="BA71" s="80"/>
      <c r="BB71" s="71">
        <f t="shared" si="62"/>
        <v>0</v>
      </c>
      <c r="BC71" s="46"/>
      <c r="BD71" s="46"/>
      <c r="BE71" s="46"/>
      <c r="BF71" s="69">
        <f t="shared" si="55"/>
        <v>0</v>
      </c>
      <c r="BG71" s="69">
        <f t="shared" si="60"/>
        <v>8</v>
      </c>
      <c r="BH71" s="69">
        <f t="shared" si="23"/>
        <v>19710.033749999995</v>
      </c>
      <c r="BI71" s="72"/>
      <c r="BJ71" s="72">
        <f t="shared" si="80"/>
        <v>0</v>
      </c>
      <c r="BK71" s="69">
        <f>V71+W71+X71</f>
        <v>8</v>
      </c>
      <c r="BL71" s="69">
        <f>(AE71+AF71)*35%</f>
        <v>22995.039374999993</v>
      </c>
      <c r="BM71" s="69"/>
      <c r="BN71" s="69"/>
      <c r="BO71" s="72"/>
      <c r="BP71" s="72">
        <f t="shared" si="33"/>
        <v>0</v>
      </c>
      <c r="BQ71" s="69">
        <f t="shared" si="26"/>
        <v>46299.776249999988</v>
      </c>
      <c r="BR71" s="69">
        <f t="shared" si="27"/>
        <v>44463.712499999994</v>
      </c>
      <c r="BS71" s="69">
        <f t="shared" si="28"/>
        <v>23304.736874999995</v>
      </c>
      <c r="BT71" s="69">
        <f t="shared" si="29"/>
        <v>44895.076874999992</v>
      </c>
      <c r="BU71" s="69">
        <f t="shared" si="30"/>
        <v>112663.52625</v>
      </c>
      <c r="BV71" s="73">
        <f t="shared" si="31"/>
        <v>1351962.3149999999</v>
      </c>
      <c r="BW71" s="54" t="s">
        <v>231</v>
      </c>
    </row>
    <row r="72" spans="1:76" s="55" customFormat="1" ht="14.25" customHeight="1" x14ac:dyDescent="0.3">
      <c r="A72" s="66">
        <v>49</v>
      </c>
      <c r="B72" s="1" t="s">
        <v>497</v>
      </c>
      <c r="C72" s="81" t="s">
        <v>465</v>
      </c>
      <c r="D72" s="46" t="s">
        <v>61</v>
      </c>
      <c r="E72" s="82" t="s">
        <v>199</v>
      </c>
      <c r="F72" s="75">
        <v>110</v>
      </c>
      <c r="G72" s="76">
        <v>44071</v>
      </c>
      <c r="H72" s="144" t="s">
        <v>346</v>
      </c>
      <c r="I72" s="75" t="s">
        <v>168</v>
      </c>
      <c r="J72" s="46" t="s">
        <v>348</v>
      </c>
      <c r="K72" s="46" t="s">
        <v>72</v>
      </c>
      <c r="L72" s="77">
        <v>13.06</v>
      </c>
      <c r="M72" s="46">
        <v>4.95</v>
      </c>
      <c r="N72" s="68">
        <v>17697</v>
      </c>
      <c r="O72" s="69">
        <f t="shared" si="1"/>
        <v>87600.150000000009</v>
      </c>
      <c r="P72" s="46">
        <v>1</v>
      </c>
      <c r="Q72" s="46"/>
      <c r="R72" s="46"/>
      <c r="S72" s="46"/>
      <c r="T72" s="46"/>
      <c r="U72" s="46"/>
      <c r="V72" s="67">
        <f t="shared" si="50"/>
        <v>1</v>
      </c>
      <c r="W72" s="67">
        <f t="shared" si="51"/>
        <v>0</v>
      </c>
      <c r="X72" s="67">
        <f t="shared" si="51"/>
        <v>0</v>
      </c>
      <c r="Y72" s="69">
        <f t="shared" si="44"/>
        <v>5475.0093750000005</v>
      </c>
      <c r="Z72" s="69">
        <f t="shared" si="45"/>
        <v>0</v>
      </c>
      <c r="AA72" s="69">
        <f t="shared" si="46"/>
        <v>0</v>
      </c>
      <c r="AB72" s="69">
        <f t="shared" si="47"/>
        <v>0</v>
      </c>
      <c r="AC72" s="69">
        <f t="shared" si="48"/>
        <v>0</v>
      </c>
      <c r="AD72" s="69">
        <f t="shared" si="49"/>
        <v>0</v>
      </c>
      <c r="AE72" s="69">
        <f t="shared" si="52"/>
        <v>5475.0093750000005</v>
      </c>
      <c r="AF72" s="69">
        <f t="shared" si="11"/>
        <v>2737.5046875000003</v>
      </c>
      <c r="AG72" s="69"/>
      <c r="AH72" s="69">
        <f t="shared" si="12"/>
        <v>0</v>
      </c>
      <c r="AI72" s="69">
        <f t="shared" si="13"/>
        <v>8212.5140625000004</v>
      </c>
      <c r="AJ72" s="78"/>
      <c r="AK72" s="71">
        <f t="shared" si="14"/>
        <v>0</v>
      </c>
      <c r="AL72" s="177">
        <v>1</v>
      </c>
      <c r="AM72" s="71">
        <f t="shared" si="15"/>
        <v>553.03125</v>
      </c>
      <c r="AN72" s="71">
        <f t="shared" si="59"/>
        <v>1</v>
      </c>
      <c r="AO72" s="71">
        <f t="shared" si="58"/>
        <v>553.03125</v>
      </c>
      <c r="AP72" s="78"/>
      <c r="AQ72" s="71">
        <f t="shared" si="17"/>
        <v>0</v>
      </c>
      <c r="AR72" s="78"/>
      <c r="AS72" s="71">
        <f t="shared" si="18"/>
        <v>0</v>
      </c>
      <c r="AT72" s="70">
        <f t="shared" si="53"/>
        <v>0</v>
      </c>
      <c r="AU72" s="71">
        <f t="shared" si="53"/>
        <v>0</v>
      </c>
      <c r="AV72" s="70">
        <f t="shared" si="54"/>
        <v>1</v>
      </c>
      <c r="AW72" s="71">
        <f t="shared" si="54"/>
        <v>553.03125</v>
      </c>
      <c r="AX72" s="79"/>
      <c r="AY72" s="80"/>
      <c r="AZ72" s="80"/>
      <c r="BA72" s="80"/>
      <c r="BB72" s="71">
        <f t="shared" si="62"/>
        <v>0</v>
      </c>
      <c r="BC72" s="46"/>
      <c r="BD72" s="46"/>
      <c r="BE72" s="46"/>
      <c r="BF72" s="69">
        <f t="shared" si="55"/>
        <v>0</v>
      </c>
      <c r="BG72" s="69">
        <f t="shared" si="60"/>
        <v>1</v>
      </c>
      <c r="BH72" s="69">
        <f t="shared" si="23"/>
        <v>2463.7542187499998</v>
      </c>
      <c r="BI72" s="72"/>
      <c r="BJ72" s="72">
        <f t="shared" si="80"/>
        <v>0</v>
      </c>
      <c r="BK72" s="69">
        <f>V72+W72+X72</f>
        <v>1</v>
      </c>
      <c r="BL72" s="69">
        <f>(AE72+AF72)*35%</f>
        <v>2874.379921875</v>
      </c>
      <c r="BM72" s="69"/>
      <c r="BN72" s="69"/>
      <c r="BO72" s="72"/>
      <c r="BP72" s="72">
        <f t="shared" si="33"/>
        <v>0</v>
      </c>
      <c r="BQ72" s="69">
        <f t="shared" si="26"/>
        <v>5891.1653906249994</v>
      </c>
      <c r="BR72" s="69">
        <f t="shared" si="27"/>
        <v>5475.0093750000005</v>
      </c>
      <c r="BS72" s="69">
        <f t="shared" si="28"/>
        <v>3016.7854687499998</v>
      </c>
      <c r="BT72" s="69">
        <f t="shared" si="29"/>
        <v>5611.8846093749999</v>
      </c>
      <c r="BU72" s="69">
        <f t="shared" si="30"/>
        <v>14103.679453125</v>
      </c>
      <c r="BV72" s="73">
        <f t="shared" si="31"/>
        <v>169244.1534375</v>
      </c>
      <c r="BW72" s="54" t="s">
        <v>231</v>
      </c>
    </row>
    <row r="73" spans="1:76" s="55" customFormat="1" ht="14.25" customHeight="1" x14ac:dyDescent="0.3">
      <c r="A73" s="101">
        <v>50</v>
      </c>
      <c r="B73" s="81" t="s">
        <v>315</v>
      </c>
      <c r="C73" s="81" t="s">
        <v>111</v>
      </c>
      <c r="D73" s="46" t="s">
        <v>61</v>
      </c>
      <c r="E73" s="82" t="s">
        <v>316</v>
      </c>
      <c r="F73" s="135">
        <v>5</v>
      </c>
      <c r="G73" s="103">
        <v>42895</v>
      </c>
      <c r="H73" s="103">
        <v>44721</v>
      </c>
      <c r="I73" s="135" t="s">
        <v>175</v>
      </c>
      <c r="J73" s="46">
        <v>1</v>
      </c>
      <c r="K73" s="46" t="s">
        <v>72</v>
      </c>
      <c r="L73" s="77">
        <v>13.05</v>
      </c>
      <c r="M73" s="46">
        <v>4.95</v>
      </c>
      <c r="N73" s="68">
        <v>17697</v>
      </c>
      <c r="O73" s="69">
        <f t="shared" si="1"/>
        <v>87600.150000000009</v>
      </c>
      <c r="P73" s="46">
        <v>2</v>
      </c>
      <c r="Q73" s="46">
        <v>2</v>
      </c>
      <c r="R73" s="46">
        <v>8</v>
      </c>
      <c r="S73" s="46"/>
      <c r="T73" s="46">
        <v>4</v>
      </c>
      <c r="U73" s="46"/>
      <c r="V73" s="67">
        <f t="shared" si="50"/>
        <v>2</v>
      </c>
      <c r="W73" s="67">
        <f t="shared" si="51"/>
        <v>6</v>
      </c>
      <c r="X73" s="67">
        <f t="shared" si="51"/>
        <v>8</v>
      </c>
      <c r="Y73" s="69">
        <f t="shared" si="44"/>
        <v>10950.018750000001</v>
      </c>
      <c r="Z73" s="69">
        <f t="shared" si="45"/>
        <v>10950.018750000001</v>
      </c>
      <c r="AA73" s="69">
        <f t="shared" si="46"/>
        <v>43800.075000000004</v>
      </c>
      <c r="AB73" s="69">
        <f t="shared" si="47"/>
        <v>0</v>
      </c>
      <c r="AC73" s="69">
        <f t="shared" si="48"/>
        <v>21900.037500000002</v>
      </c>
      <c r="AD73" s="69">
        <f t="shared" si="49"/>
        <v>0</v>
      </c>
      <c r="AE73" s="69">
        <f t="shared" si="52"/>
        <v>87600.150000000009</v>
      </c>
      <c r="AF73" s="69">
        <f t="shared" si="11"/>
        <v>43800.075000000004</v>
      </c>
      <c r="AG73" s="69">
        <f t="shared" si="81"/>
        <v>13140.022500000001</v>
      </c>
      <c r="AH73" s="69">
        <f t="shared" si="12"/>
        <v>884.85</v>
      </c>
      <c r="AI73" s="69">
        <f t="shared" si="13"/>
        <v>145425.09750000003</v>
      </c>
      <c r="AJ73" s="78"/>
      <c r="AK73" s="71">
        <f t="shared" si="14"/>
        <v>0</v>
      </c>
      <c r="AL73" s="78"/>
      <c r="AM73" s="71">
        <f t="shared" si="15"/>
        <v>0</v>
      </c>
      <c r="AN73" s="71">
        <f t="shared" si="59"/>
        <v>0</v>
      </c>
      <c r="AO73" s="71">
        <f t="shared" si="58"/>
        <v>0</v>
      </c>
      <c r="AP73" s="78"/>
      <c r="AQ73" s="71">
        <f t="shared" si="17"/>
        <v>0</v>
      </c>
      <c r="AR73" s="78"/>
      <c r="AS73" s="71">
        <f t="shared" si="18"/>
        <v>0</v>
      </c>
      <c r="AT73" s="70">
        <f t="shared" si="53"/>
        <v>0</v>
      </c>
      <c r="AU73" s="71">
        <f t="shared" si="53"/>
        <v>0</v>
      </c>
      <c r="AV73" s="70">
        <f t="shared" si="54"/>
        <v>0</v>
      </c>
      <c r="AW73" s="71">
        <f t="shared" si="54"/>
        <v>0</v>
      </c>
      <c r="AX73" s="79"/>
      <c r="AY73" s="80"/>
      <c r="AZ73" s="80"/>
      <c r="BA73" s="80"/>
      <c r="BB73" s="71">
        <f t="shared" si="62"/>
        <v>0</v>
      </c>
      <c r="BC73" s="46"/>
      <c r="BD73" s="46"/>
      <c r="BE73" s="46"/>
      <c r="BF73" s="69">
        <f t="shared" si="55"/>
        <v>0</v>
      </c>
      <c r="BG73" s="69">
        <f t="shared" si="60"/>
        <v>16</v>
      </c>
      <c r="BH73" s="69">
        <f t="shared" si="23"/>
        <v>39420.067499999997</v>
      </c>
      <c r="BI73" s="72"/>
      <c r="BJ73" s="72">
        <f t="shared" si="80"/>
        <v>0</v>
      </c>
      <c r="BK73" s="69"/>
      <c r="BL73" s="69"/>
      <c r="BM73" s="69"/>
      <c r="BN73" s="69"/>
      <c r="BO73" s="72"/>
      <c r="BP73" s="72">
        <f t="shared" si="33"/>
        <v>0</v>
      </c>
      <c r="BQ73" s="69">
        <f t="shared" si="26"/>
        <v>39420.067499999997</v>
      </c>
      <c r="BR73" s="69">
        <f t="shared" si="27"/>
        <v>101625.02250000002</v>
      </c>
      <c r="BS73" s="69">
        <f t="shared" si="28"/>
        <v>39420.067499999997</v>
      </c>
      <c r="BT73" s="69">
        <f t="shared" si="29"/>
        <v>43800.075000000004</v>
      </c>
      <c r="BU73" s="69">
        <f t="shared" si="30"/>
        <v>184845.16500000004</v>
      </c>
      <c r="BV73" s="73">
        <f t="shared" si="31"/>
        <v>2218141.9800000004</v>
      </c>
      <c r="BW73" s="54"/>
    </row>
    <row r="74" spans="1:76" s="55" customFormat="1" ht="14.25" customHeight="1" x14ac:dyDescent="0.3">
      <c r="A74" s="66">
        <v>51</v>
      </c>
      <c r="B74" s="102" t="s">
        <v>79</v>
      </c>
      <c r="C74" s="81" t="s">
        <v>80</v>
      </c>
      <c r="D74" s="46" t="s">
        <v>61</v>
      </c>
      <c r="E74" s="82" t="s">
        <v>81</v>
      </c>
      <c r="F74" s="135">
        <v>68</v>
      </c>
      <c r="G74" s="103">
        <v>42895</v>
      </c>
      <c r="H74" s="103">
        <v>44721</v>
      </c>
      <c r="I74" s="135" t="s">
        <v>171</v>
      </c>
      <c r="J74" s="46" t="s">
        <v>71</v>
      </c>
      <c r="K74" s="46" t="s">
        <v>72</v>
      </c>
      <c r="L74" s="77">
        <v>30.1</v>
      </c>
      <c r="M74" s="46">
        <v>5.2</v>
      </c>
      <c r="N74" s="68">
        <v>17697</v>
      </c>
      <c r="O74" s="69">
        <f t="shared" si="1"/>
        <v>92024.400000000009</v>
      </c>
      <c r="P74" s="46"/>
      <c r="Q74" s="46">
        <v>11</v>
      </c>
      <c r="R74" s="46">
        <v>11</v>
      </c>
      <c r="S74" s="46"/>
      <c r="T74" s="46"/>
      <c r="U74" s="46"/>
      <c r="V74" s="67">
        <f t="shared" si="50"/>
        <v>0</v>
      </c>
      <c r="W74" s="67">
        <f t="shared" si="51"/>
        <v>11</v>
      </c>
      <c r="X74" s="67">
        <f t="shared" si="51"/>
        <v>11</v>
      </c>
      <c r="Y74" s="69">
        <f t="shared" si="44"/>
        <v>0</v>
      </c>
      <c r="Z74" s="69">
        <f t="shared" si="45"/>
        <v>63266.775000000009</v>
      </c>
      <c r="AA74" s="69">
        <f t="shared" si="46"/>
        <v>63266.775000000009</v>
      </c>
      <c r="AB74" s="69">
        <f t="shared" si="47"/>
        <v>0</v>
      </c>
      <c r="AC74" s="69">
        <f t="shared" si="48"/>
        <v>0</v>
      </c>
      <c r="AD74" s="69">
        <f t="shared" si="49"/>
        <v>0</v>
      </c>
      <c r="AE74" s="69">
        <f t="shared" si="52"/>
        <v>126533.55000000002</v>
      </c>
      <c r="AF74" s="69">
        <f t="shared" si="11"/>
        <v>63266.775000000009</v>
      </c>
      <c r="AG74" s="69">
        <f t="shared" si="81"/>
        <v>18980.032500000001</v>
      </c>
      <c r="AH74" s="69">
        <f t="shared" si="12"/>
        <v>0</v>
      </c>
      <c r="AI74" s="69">
        <f t="shared" si="13"/>
        <v>208780.35750000004</v>
      </c>
      <c r="AJ74" s="78"/>
      <c r="AK74" s="71">
        <f t="shared" si="14"/>
        <v>0</v>
      </c>
      <c r="AL74" s="78"/>
      <c r="AM74" s="71">
        <f t="shared" si="15"/>
        <v>0</v>
      </c>
      <c r="AN74" s="71">
        <f t="shared" si="59"/>
        <v>0</v>
      </c>
      <c r="AO74" s="71">
        <f t="shared" si="58"/>
        <v>0</v>
      </c>
      <c r="AP74" s="78"/>
      <c r="AQ74" s="71">
        <f t="shared" si="17"/>
        <v>0</v>
      </c>
      <c r="AR74" s="78">
        <v>16.5</v>
      </c>
      <c r="AS74" s="71">
        <f t="shared" si="18"/>
        <v>7300.0125000000007</v>
      </c>
      <c r="AT74" s="70">
        <f t="shared" si="53"/>
        <v>16.5</v>
      </c>
      <c r="AU74" s="71">
        <f t="shared" si="53"/>
        <v>7300.0125000000007</v>
      </c>
      <c r="AV74" s="70">
        <f t="shared" si="54"/>
        <v>16.5</v>
      </c>
      <c r="AW74" s="71">
        <f t="shared" si="54"/>
        <v>7300.0125000000007</v>
      </c>
      <c r="AX74" s="79"/>
      <c r="AY74" s="79"/>
      <c r="AZ74" s="79"/>
      <c r="BA74" s="79"/>
      <c r="BB74" s="71">
        <f t="shared" si="62"/>
        <v>0</v>
      </c>
      <c r="BC74" s="46"/>
      <c r="BD74" s="46"/>
      <c r="BE74" s="46"/>
      <c r="BF74" s="69">
        <f t="shared" si="55"/>
        <v>0</v>
      </c>
      <c r="BG74" s="69">
        <f t="shared" si="60"/>
        <v>22</v>
      </c>
      <c r="BH74" s="69">
        <f t="shared" si="23"/>
        <v>56940.097500000003</v>
      </c>
      <c r="BI74" s="72"/>
      <c r="BJ74" s="72">
        <f t="shared" si="80"/>
        <v>0</v>
      </c>
      <c r="BK74" s="69"/>
      <c r="BL74" s="69"/>
      <c r="BM74" s="69"/>
      <c r="BN74" s="69"/>
      <c r="BO74" s="72"/>
      <c r="BP74" s="72">
        <f t="shared" si="33"/>
        <v>0</v>
      </c>
      <c r="BQ74" s="69">
        <f t="shared" si="26"/>
        <v>64240.11</v>
      </c>
      <c r="BR74" s="69">
        <f t="shared" si="27"/>
        <v>145513.58250000002</v>
      </c>
      <c r="BS74" s="69">
        <f t="shared" si="28"/>
        <v>64240.11</v>
      </c>
      <c r="BT74" s="69">
        <f t="shared" si="29"/>
        <v>63266.775000000009</v>
      </c>
      <c r="BU74" s="69">
        <f t="shared" si="30"/>
        <v>273020.46750000003</v>
      </c>
      <c r="BV74" s="73">
        <f t="shared" si="31"/>
        <v>3276245.6100000003</v>
      </c>
      <c r="BW74" s="54"/>
    </row>
    <row r="75" spans="1:76" s="55" customFormat="1" ht="14.25" customHeight="1" x14ac:dyDescent="0.3">
      <c r="A75" s="101">
        <v>52</v>
      </c>
      <c r="B75" s="81" t="s">
        <v>112</v>
      </c>
      <c r="C75" s="81" t="s">
        <v>93</v>
      </c>
      <c r="D75" s="46" t="s">
        <v>61</v>
      </c>
      <c r="E75" s="102" t="s">
        <v>113</v>
      </c>
      <c r="F75" s="75">
        <v>91</v>
      </c>
      <c r="G75" s="76">
        <v>43453</v>
      </c>
      <c r="H75" s="76">
        <v>45279</v>
      </c>
      <c r="I75" s="75" t="s">
        <v>172</v>
      </c>
      <c r="J75" s="46" t="s">
        <v>348</v>
      </c>
      <c r="K75" s="46" t="s">
        <v>72</v>
      </c>
      <c r="L75" s="77">
        <v>17</v>
      </c>
      <c r="M75" s="46">
        <v>5.03</v>
      </c>
      <c r="N75" s="68">
        <v>17697</v>
      </c>
      <c r="O75" s="69">
        <f t="shared" si="1"/>
        <v>89015.91</v>
      </c>
      <c r="P75" s="46"/>
      <c r="Q75" s="46"/>
      <c r="R75" s="46">
        <v>4</v>
      </c>
      <c r="S75" s="46"/>
      <c r="T75" s="46">
        <v>18</v>
      </c>
      <c r="U75" s="46"/>
      <c r="V75" s="67">
        <f t="shared" si="50"/>
        <v>0</v>
      </c>
      <c r="W75" s="67">
        <f t="shared" si="51"/>
        <v>18</v>
      </c>
      <c r="X75" s="67">
        <f t="shared" si="51"/>
        <v>4</v>
      </c>
      <c r="Y75" s="69">
        <f t="shared" si="44"/>
        <v>0</v>
      </c>
      <c r="Z75" s="69">
        <f t="shared" si="45"/>
        <v>0</v>
      </c>
      <c r="AA75" s="69">
        <f t="shared" si="46"/>
        <v>22253.977500000001</v>
      </c>
      <c r="AB75" s="69">
        <f t="shared" si="47"/>
        <v>0</v>
      </c>
      <c r="AC75" s="69">
        <f t="shared" si="48"/>
        <v>100142.89875000001</v>
      </c>
      <c r="AD75" s="69">
        <f t="shared" si="49"/>
        <v>0</v>
      </c>
      <c r="AE75" s="69">
        <f t="shared" si="52"/>
        <v>122396.87625</v>
      </c>
      <c r="AF75" s="69">
        <f t="shared" si="11"/>
        <v>61198.438125000001</v>
      </c>
      <c r="AG75" s="69">
        <f t="shared" si="81"/>
        <v>18359.531437500002</v>
      </c>
      <c r="AH75" s="69">
        <f t="shared" si="12"/>
        <v>3981.8250000000003</v>
      </c>
      <c r="AI75" s="69">
        <f t="shared" si="13"/>
        <v>205936.6708125</v>
      </c>
      <c r="AJ75" s="78"/>
      <c r="AK75" s="71">
        <f t="shared" si="14"/>
        <v>0</v>
      </c>
      <c r="AL75" s="78"/>
      <c r="AM75" s="71">
        <f t="shared" si="15"/>
        <v>0</v>
      </c>
      <c r="AN75" s="71">
        <f t="shared" si="59"/>
        <v>0</v>
      </c>
      <c r="AO75" s="71">
        <f t="shared" si="58"/>
        <v>0</v>
      </c>
      <c r="AP75" s="78"/>
      <c r="AQ75" s="71">
        <f t="shared" si="17"/>
        <v>0</v>
      </c>
      <c r="AR75" s="78">
        <v>13.5</v>
      </c>
      <c r="AS75" s="71">
        <f t="shared" si="18"/>
        <v>5972.7375000000002</v>
      </c>
      <c r="AT75" s="70">
        <f t="shared" si="53"/>
        <v>13.5</v>
      </c>
      <c r="AU75" s="71">
        <f t="shared" si="53"/>
        <v>5972.7375000000002</v>
      </c>
      <c r="AV75" s="70">
        <f t="shared" si="54"/>
        <v>13.5</v>
      </c>
      <c r="AW75" s="71">
        <f t="shared" si="54"/>
        <v>5972.7375000000002</v>
      </c>
      <c r="AX75" s="79" t="s">
        <v>177</v>
      </c>
      <c r="AY75" s="80"/>
      <c r="AZ75" s="80">
        <v>0.5</v>
      </c>
      <c r="BA75" s="80"/>
      <c r="BB75" s="71">
        <f t="shared" si="62"/>
        <v>5309.0999999999995</v>
      </c>
      <c r="BC75" s="46"/>
      <c r="BD75" s="46"/>
      <c r="BE75" s="46"/>
      <c r="BF75" s="69">
        <f t="shared" si="55"/>
        <v>0</v>
      </c>
      <c r="BG75" s="69">
        <f t="shared" si="60"/>
        <v>22</v>
      </c>
      <c r="BH75" s="69">
        <f t="shared" si="23"/>
        <v>55078.594312500005</v>
      </c>
      <c r="BI75" s="72"/>
      <c r="BJ75" s="72">
        <f t="shared" si="80"/>
        <v>0</v>
      </c>
      <c r="BK75" s="69">
        <f>V75+W75+X75</f>
        <v>22</v>
      </c>
      <c r="BL75" s="69">
        <f>(AE75+AF75)*35%</f>
        <v>64258.360031249998</v>
      </c>
      <c r="BM75" s="69"/>
      <c r="BN75" s="69"/>
      <c r="BO75" s="69"/>
      <c r="BP75" s="72">
        <f t="shared" si="33"/>
        <v>0</v>
      </c>
      <c r="BQ75" s="69">
        <f t="shared" si="26"/>
        <v>130618.79184374999</v>
      </c>
      <c r="BR75" s="69">
        <f t="shared" si="27"/>
        <v>144738.23268750001</v>
      </c>
      <c r="BS75" s="69">
        <f t="shared" si="28"/>
        <v>66360.431812499999</v>
      </c>
      <c r="BT75" s="69">
        <f t="shared" si="29"/>
        <v>125456.79815625001</v>
      </c>
      <c r="BU75" s="69">
        <f t="shared" si="30"/>
        <v>336555.46265624999</v>
      </c>
      <c r="BV75" s="73">
        <f t="shared" si="31"/>
        <v>4038665.5518749999</v>
      </c>
      <c r="BW75" s="54" t="s">
        <v>227</v>
      </c>
    </row>
    <row r="76" spans="1:76" s="55" customFormat="1" ht="14.25" customHeight="1" x14ac:dyDescent="0.3">
      <c r="A76" s="66">
        <v>53</v>
      </c>
      <c r="B76" s="81" t="s">
        <v>265</v>
      </c>
      <c r="C76" s="81" t="s">
        <v>119</v>
      </c>
      <c r="D76" s="46" t="s">
        <v>61</v>
      </c>
      <c r="E76" s="102" t="s">
        <v>300</v>
      </c>
      <c r="F76" s="75"/>
      <c r="G76" s="76"/>
      <c r="H76" s="76"/>
      <c r="I76" s="75"/>
      <c r="J76" s="46" t="s">
        <v>65</v>
      </c>
      <c r="K76" s="46" t="s">
        <v>62</v>
      </c>
      <c r="L76" s="77">
        <v>2.08</v>
      </c>
      <c r="M76" s="46">
        <v>4.1900000000000004</v>
      </c>
      <c r="N76" s="68">
        <v>17697</v>
      </c>
      <c r="O76" s="69">
        <f t="shared" si="1"/>
        <v>74150.430000000008</v>
      </c>
      <c r="P76" s="46"/>
      <c r="Q76" s="46">
        <v>2</v>
      </c>
      <c r="R76" s="46"/>
      <c r="S76" s="46">
        <v>2</v>
      </c>
      <c r="T76" s="46">
        <v>7</v>
      </c>
      <c r="U76" s="46">
        <v>2</v>
      </c>
      <c r="V76" s="67">
        <f t="shared" si="50"/>
        <v>2</v>
      </c>
      <c r="W76" s="67">
        <f t="shared" si="51"/>
        <v>9</v>
      </c>
      <c r="X76" s="67">
        <f t="shared" si="51"/>
        <v>2</v>
      </c>
      <c r="Y76" s="69">
        <f t="shared" si="44"/>
        <v>0</v>
      </c>
      <c r="Z76" s="69">
        <f t="shared" si="45"/>
        <v>9268.8037500000009</v>
      </c>
      <c r="AA76" s="69">
        <f t="shared" si="46"/>
        <v>0</v>
      </c>
      <c r="AB76" s="69">
        <f t="shared" si="47"/>
        <v>9268.8037500000009</v>
      </c>
      <c r="AC76" s="69">
        <f t="shared" si="48"/>
        <v>32440.813125000004</v>
      </c>
      <c r="AD76" s="69">
        <f t="shared" si="49"/>
        <v>9268.8037500000009</v>
      </c>
      <c r="AE76" s="69">
        <f t="shared" si="52"/>
        <v>60247.224375000005</v>
      </c>
      <c r="AF76" s="69">
        <f t="shared" si="11"/>
        <v>30123.612187500003</v>
      </c>
      <c r="AG76" s="69"/>
      <c r="AH76" s="69">
        <f t="shared" si="12"/>
        <v>2433.3375000000001</v>
      </c>
      <c r="AI76" s="69">
        <f t="shared" si="13"/>
        <v>92804.174062500009</v>
      </c>
      <c r="AJ76" s="78"/>
      <c r="AK76" s="71">
        <f t="shared" si="14"/>
        <v>0</v>
      </c>
      <c r="AL76" s="78"/>
      <c r="AM76" s="71">
        <f t="shared" si="15"/>
        <v>0</v>
      </c>
      <c r="AN76" s="71"/>
      <c r="AO76" s="71">
        <f t="shared" si="58"/>
        <v>0</v>
      </c>
      <c r="AP76" s="78"/>
      <c r="AQ76" s="71">
        <f t="shared" si="17"/>
        <v>0</v>
      </c>
      <c r="AR76" s="78"/>
      <c r="AS76" s="71">
        <f t="shared" si="18"/>
        <v>0</v>
      </c>
      <c r="AT76" s="70">
        <f t="shared" si="53"/>
        <v>0</v>
      </c>
      <c r="AU76" s="71">
        <f t="shared" si="53"/>
        <v>0</v>
      </c>
      <c r="AV76" s="70">
        <f t="shared" si="54"/>
        <v>0</v>
      </c>
      <c r="AW76" s="71">
        <f t="shared" si="54"/>
        <v>0</v>
      </c>
      <c r="AX76" s="79"/>
      <c r="AY76" s="80"/>
      <c r="AZ76" s="80"/>
      <c r="BA76" s="80"/>
      <c r="BB76" s="71">
        <f t="shared" si="62"/>
        <v>0</v>
      </c>
      <c r="BC76" s="46"/>
      <c r="BD76" s="46"/>
      <c r="BE76" s="46"/>
      <c r="BF76" s="69">
        <f t="shared" si="55"/>
        <v>0</v>
      </c>
      <c r="BG76" s="69">
        <f t="shared" si="60"/>
        <v>13</v>
      </c>
      <c r="BH76" s="69">
        <f t="shared" si="23"/>
        <v>27111.250968750002</v>
      </c>
      <c r="BI76" s="72"/>
      <c r="BJ76" s="72"/>
      <c r="BK76" s="69"/>
      <c r="BL76" s="69"/>
      <c r="BM76" s="69"/>
      <c r="BN76" s="69"/>
      <c r="BO76" s="69"/>
      <c r="BP76" s="72">
        <f t="shared" si="33"/>
        <v>0</v>
      </c>
      <c r="BQ76" s="69">
        <f t="shared" si="26"/>
        <v>27111.250968750002</v>
      </c>
      <c r="BR76" s="69">
        <f t="shared" si="27"/>
        <v>62680.561875000007</v>
      </c>
      <c r="BS76" s="69">
        <f t="shared" si="28"/>
        <v>27111.250968750002</v>
      </c>
      <c r="BT76" s="69">
        <f t="shared" si="29"/>
        <v>30123.612187500003</v>
      </c>
      <c r="BU76" s="69">
        <f t="shared" si="30"/>
        <v>119915.42503125001</v>
      </c>
      <c r="BV76" s="73">
        <f t="shared" si="31"/>
        <v>1438985.1003750002</v>
      </c>
      <c r="BW76" s="54"/>
    </row>
    <row r="77" spans="1:76" s="55" customFormat="1" ht="14.25" customHeight="1" x14ac:dyDescent="0.3">
      <c r="A77" s="101">
        <v>54</v>
      </c>
      <c r="B77" s="81" t="s">
        <v>114</v>
      </c>
      <c r="C77" s="81" t="s">
        <v>152</v>
      </c>
      <c r="D77" s="46" t="s">
        <v>108</v>
      </c>
      <c r="E77" s="82" t="s">
        <v>115</v>
      </c>
      <c r="F77" s="75">
        <v>30</v>
      </c>
      <c r="G77" s="76">
        <v>41445</v>
      </c>
      <c r="H77" s="103">
        <v>43271</v>
      </c>
      <c r="I77" s="75" t="s">
        <v>170</v>
      </c>
      <c r="J77" s="46" t="s">
        <v>58</v>
      </c>
      <c r="K77" s="46" t="s">
        <v>116</v>
      </c>
      <c r="L77" s="77">
        <v>41</v>
      </c>
      <c r="M77" s="46">
        <v>4.5199999999999996</v>
      </c>
      <c r="N77" s="68">
        <v>17697</v>
      </c>
      <c r="O77" s="69">
        <f t="shared" si="1"/>
        <v>79990.439999999988</v>
      </c>
      <c r="P77" s="46"/>
      <c r="Q77" s="46"/>
      <c r="R77" s="46"/>
      <c r="S77" s="46">
        <v>16</v>
      </c>
      <c r="T77" s="46"/>
      <c r="U77" s="46"/>
      <c r="V77" s="67">
        <f t="shared" si="50"/>
        <v>16</v>
      </c>
      <c r="W77" s="67">
        <f t="shared" si="51"/>
        <v>0</v>
      </c>
      <c r="X77" s="67">
        <f t="shared" si="51"/>
        <v>0</v>
      </c>
      <c r="Y77" s="69">
        <f t="shared" si="44"/>
        <v>0</v>
      </c>
      <c r="Z77" s="69">
        <f t="shared" si="45"/>
        <v>0</v>
      </c>
      <c r="AA77" s="69">
        <f t="shared" si="46"/>
        <v>0</v>
      </c>
      <c r="AB77" s="69">
        <f t="shared" si="47"/>
        <v>79990.439999999988</v>
      </c>
      <c r="AC77" s="69">
        <f t="shared" si="48"/>
        <v>0</v>
      </c>
      <c r="AD77" s="69">
        <f t="shared" si="49"/>
        <v>0</v>
      </c>
      <c r="AE77" s="69">
        <f t="shared" si="52"/>
        <v>79990.439999999988</v>
      </c>
      <c r="AF77" s="69">
        <f t="shared" si="11"/>
        <v>39995.219999999994</v>
      </c>
      <c r="AG77" s="69">
        <f t="shared" ref="AG77:AG98" si="82">(AE77+AF77)*10%</f>
        <v>11998.565999999999</v>
      </c>
      <c r="AH77" s="69">
        <f t="shared" si="12"/>
        <v>3539.4</v>
      </c>
      <c r="AI77" s="69">
        <f t="shared" si="13"/>
        <v>135523.62599999999</v>
      </c>
      <c r="AJ77" s="78">
        <v>16</v>
      </c>
      <c r="AK77" s="71">
        <f t="shared" si="14"/>
        <v>7078.8</v>
      </c>
      <c r="AL77" s="78"/>
      <c r="AM77" s="71">
        <f t="shared" si="15"/>
        <v>0</v>
      </c>
      <c r="AN77" s="71">
        <f>AJ77+AL77</f>
        <v>16</v>
      </c>
      <c r="AO77" s="71">
        <f t="shared" si="58"/>
        <v>7078.8</v>
      </c>
      <c r="AP77" s="78"/>
      <c r="AQ77" s="71">
        <f t="shared" si="17"/>
        <v>0</v>
      </c>
      <c r="AR77" s="78"/>
      <c r="AS77" s="71">
        <f t="shared" si="18"/>
        <v>0</v>
      </c>
      <c r="AT77" s="70">
        <f t="shared" si="53"/>
        <v>0</v>
      </c>
      <c r="AU77" s="71">
        <f t="shared" si="53"/>
        <v>0</v>
      </c>
      <c r="AV77" s="70">
        <f t="shared" si="54"/>
        <v>16</v>
      </c>
      <c r="AW77" s="71">
        <f t="shared" si="54"/>
        <v>7078.8</v>
      </c>
      <c r="AX77" s="79" t="s">
        <v>192</v>
      </c>
      <c r="AY77" s="80">
        <v>1</v>
      </c>
      <c r="AZ77" s="80"/>
      <c r="BA77" s="80"/>
      <c r="BB77" s="71">
        <f>17697*50%</f>
        <v>8848.5</v>
      </c>
      <c r="BC77" s="46"/>
      <c r="BD77" s="46"/>
      <c r="BE77" s="46"/>
      <c r="BF77" s="69">
        <f t="shared" si="55"/>
        <v>0</v>
      </c>
      <c r="BG77" s="69">
        <f t="shared" si="60"/>
        <v>16</v>
      </c>
      <c r="BH77" s="69">
        <f t="shared" si="23"/>
        <v>35995.697999999989</v>
      </c>
      <c r="BI77" s="72"/>
      <c r="BJ77" s="72">
        <f>(O77/18*BI77)*30%</f>
        <v>0</v>
      </c>
      <c r="BK77" s="69"/>
      <c r="BL77" s="69"/>
      <c r="BM77" s="69"/>
      <c r="BN77" s="69"/>
      <c r="BO77" s="72"/>
      <c r="BP77" s="72">
        <f t="shared" si="33"/>
        <v>0</v>
      </c>
      <c r="BQ77" s="69">
        <f t="shared" si="26"/>
        <v>51922.997999999992</v>
      </c>
      <c r="BR77" s="69">
        <f t="shared" si="27"/>
        <v>95528.405999999988</v>
      </c>
      <c r="BS77" s="69">
        <f t="shared" si="28"/>
        <v>51922.997999999992</v>
      </c>
      <c r="BT77" s="69">
        <f t="shared" si="29"/>
        <v>39995.219999999994</v>
      </c>
      <c r="BU77" s="69">
        <f t="shared" si="30"/>
        <v>187446.62399999998</v>
      </c>
      <c r="BV77" s="73">
        <f t="shared" si="31"/>
        <v>2249359.4879999999</v>
      </c>
      <c r="BW77" s="54"/>
    </row>
    <row r="78" spans="1:76" s="55" customFormat="1" ht="14.25" customHeight="1" x14ac:dyDescent="0.3">
      <c r="A78" s="66">
        <v>55</v>
      </c>
      <c r="B78" s="81" t="s">
        <v>262</v>
      </c>
      <c r="C78" s="81" t="s">
        <v>73</v>
      </c>
      <c r="D78" s="46" t="s">
        <v>61</v>
      </c>
      <c r="E78" s="82" t="s">
        <v>263</v>
      </c>
      <c r="F78" s="75">
        <v>143</v>
      </c>
      <c r="G78" s="76">
        <v>43829</v>
      </c>
      <c r="H78" s="76">
        <v>45656</v>
      </c>
      <c r="I78" s="75" t="s">
        <v>73</v>
      </c>
      <c r="J78" s="46" t="s">
        <v>350</v>
      </c>
      <c r="K78" s="46" t="s">
        <v>68</v>
      </c>
      <c r="L78" s="77">
        <v>3</v>
      </c>
      <c r="M78" s="46">
        <v>4.59</v>
      </c>
      <c r="N78" s="68">
        <v>17697</v>
      </c>
      <c r="O78" s="69">
        <f t="shared" si="1"/>
        <v>81229.23</v>
      </c>
      <c r="P78" s="46"/>
      <c r="Q78" s="46"/>
      <c r="R78" s="46"/>
      <c r="S78" s="46"/>
      <c r="T78" s="46">
        <v>3</v>
      </c>
      <c r="U78" s="46">
        <v>3</v>
      </c>
      <c r="V78" s="67">
        <f t="shared" si="50"/>
        <v>0</v>
      </c>
      <c r="W78" s="67">
        <f t="shared" si="51"/>
        <v>3</v>
      </c>
      <c r="X78" s="67">
        <f t="shared" si="51"/>
        <v>3</v>
      </c>
      <c r="Y78" s="69">
        <f t="shared" si="44"/>
        <v>0</v>
      </c>
      <c r="Z78" s="69">
        <f t="shared" si="45"/>
        <v>0</v>
      </c>
      <c r="AA78" s="69">
        <f t="shared" si="46"/>
        <v>0</v>
      </c>
      <c r="AB78" s="69">
        <f t="shared" si="47"/>
        <v>0</v>
      </c>
      <c r="AC78" s="69">
        <f t="shared" si="48"/>
        <v>15230.480625</v>
      </c>
      <c r="AD78" s="69">
        <f t="shared" si="49"/>
        <v>15230.480625</v>
      </c>
      <c r="AE78" s="69">
        <f t="shared" si="52"/>
        <v>30460.96125</v>
      </c>
      <c r="AF78" s="69">
        <f t="shared" si="11"/>
        <v>15230.480625</v>
      </c>
      <c r="AG78" s="69">
        <f t="shared" si="82"/>
        <v>4569.144187500001</v>
      </c>
      <c r="AH78" s="69">
        <f t="shared" si="12"/>
        <v>1327.2750000000001</v>
      </c>
      <c r="AI78" s="69">
        <f t="shared" si="13"/>
        <v>51587.8610625</v>
      </c>
      <c r="AJ78" s="78"/>
      <c r="AK78" s="71">
        <f t="shared" si="14"/>
        <v>0</v>
      </c>
      <c r="AL78" s="78"/>
      <c r="AM78" s="71">
        <f t="shared" si="15"/>
        <v>0</v>
      </c>
      <c r="AN78" s="71"/>
      <c r="AO78" s="71">
        <f t="shared" si="58"/>
        <v>0</v>
      </c>
      <c r="AP78" s="78"/>
      <c r="AQ78" s="71">
        <f t="shared" si="17"/>
        <v>0</v>
      </c>
      <c r="AR78" s="78"/>
      <c r="AS78" s="71">
        <f t="shared" si="18"/>
        <v>0</v>
      </c>
      <c r="AT78" s="70">
        <f t="shared" si="53"/>
        <v>0</v>
      </c>
      <c r="AU78" s="71">
        <f t="shared" si="53"/>
        <v>0</v>
      </c>
      <c r="AV78" s="70">
        <f t="shared" si="54"/>
        <v>0</v>
      </c>
      <c r="AW78" s="71">
        <f t="shared" si="54"/>
        <v>0</v>
      </c>
      <c r="AX78" s="79"/>
      <c r="AY78" s="80"/>
      <c r="AZ78" s="80"/>
      <c r="BA78" s="80"/>
      <c r="BB78" s="71">
        <f>SUM(N78*AY78)*50%+(N78*AZ78)*60%+(N78*BA78)*60%</f>
        <v>0</v>
      </c>
      <c r="BC78" s="46"/>
      <c r="BD78" s="46"/>
      <c r="BE78" s="46"/>
      <c r="BF78" s="69">
        <f t="shared" si="55"/>
        <v>0</v>
      </c>
      <c r="BG78" s="69">
        <f t="shared" si="60"/>
        <v>6</v>
      </c>
      <c r="BH78" s="69">
        <f t="shared" si="23"/>
        <v>13707.4325625</v>
      </c>
      <c r="BI78" s="72"/>
      <c r="BJ78" s="72">
        <v>0</v>
      </c>
      <c r="BK78" s="69">
        <f>V78+W78+X78</f>
        <v>6</v>
      </c>
      <c r="BL78" s="69">
        <f>(AE78+AF78)*30%</f>
        <v>13707.4325625</v>
      </c>
      <c r="BM78" s="69"/>
      <c r="BN78" s="69"/>
      <c r="BO78" s="72"/>
      <c r="BP78" s="72">
        <f t="shared" si="33"/>
        <v>0</v>
      </c>
      <c r="BQ78" s="69">
        <f t="shared" si="26"/>
        <v>27414.865125</v>
      </c>
      <c r="BR78" s="69">
        <f t="shared" si="27"/>
        <v>36357.380437500004</v>
      </c>
      <c r="BS78" s="69">
        <f t="shared" si="28"/>
        <v>13707.4325625</v>
      </c>
      <c r="BT78" s="69">
        <f t="shared" si="29"/>
        <v>28937.913187500002</v>
      </c>
      <c r="BU78" s="69">
        <f t="shared" si="30"/>
        <v>79002.726187499997</v>
      </c>
      <c r="BV78" s="73">
        <f t="shared" si="31"/>
        <v>948032.71424999996</v>
      </c>
      <c r="BW78" s="54" t="s">
        <v>232</v>
      </c>
    </row>
    <row r="79" spans="1:76" s="55" customFormat="1" ht="14.25" customHeight="1" x14ac:dyDescent="0.3">
      <c r="A79" s="101">
        <v>56</v>
      </c>
      <c r="B79" s="81" t="s">
        <v>117</v>
      </c>
      <c r="C79" s="81" t="s">
        <v>340</v>
      </c>
      <c r="D79" s="46" t="s">
        <v>61</v>
      </c>
      <c r="E79" s="82" t="s">
        <v>153</v>
      </c>
      <c r="F79" s="75">
        <v>90</v>
      </c>
      <c r="G79" s="76">
        <v>43453</v>
      </c>
      <c r="H79" s="76">
        <v>45279</v>
      </c>
      <c r="I79" s="75" t="s">
        <v>170</v>
      </c>
      <c r="J79" s="46" t="s">
        <v>348</v>
      </c>
      <c r="K79" s="46" t="s">
        <v>72</v>
      </c>
      <c r="L79" s="77">
        <v>17.059999999999999</v>
      </c>
      <c r="M79" s="46">
        <v>5.03</v>
      </c>
      <c r="N79" s="68">
        <v>17697</v>
      </c>
      <c r="O79" s="69">
        <f t="shared" si="1"/>
        <v>89015.91</v>
      </c>
      <c r="P79" s="46"/>
      <c r="Q79" s="46"/>
      <c r="R79" s="46"/>
      <c r="S79" s="46">
        <v>16</v>
      </c>
      <c r="T79" s="46"/>
      <c r="U79" s="46"/>
      <c r="V79" s="67">
        <f t="shared" si="50"/>
        <v>16</v>
      </c>
      <c r="W79" s="67">
        <f t="shared" si="51"/>
        <v>0</v>
      </c>
      <c r="X79" s="67">
        <f t="shared" si="51"/>
        <v>0</v>
      </c>
      <c r="Y79" s="69">
        <f t="shared" si="44"/>
        <v>0</v>
      </c>
      <c r="Z79" s="69">
        <f t="shared" si="45"/>
        <v>0</v>
      </c>
      <c r="AA79" s="69">
        <f t="shared" si="46"/>
        <v>0</v>
      </c>
      <c r="AB79" s="69">
        <f t="shared" si="47"/>
        <v>89015.91</v>
      </c>
      <c r="AC79" s="69">
        <f t="shared" si="48"/>
        <v>0</v>
      </c>
      <c r="AD79" s="69">
        <f t="shared" si="49"/>
        <v>0</v>
      </c>
      <c r="AE79" s="69">
        <f t="shared" si="52"/>
        <v>89015.91</v>
      </c>
      <c r="AF79" s="69">
        <f t="shared" si="11"/>
        <v>44507.955000000002</v>
      </c>
      <c r="AG79" s="69">
        <f t="shared" si="82"/>
        <v>13352.386500000001</v>
      </c>
      <c r="AH79" s="69">
        <f t="shared" si="12"/>
        <v>3539.4</v>
      </c>
      <c r="AI79" s="69">
        <f t="shared" si="13"/>
        <v>150415.65150000001</v>
      </c>
      <c r="AJ79" s="78">
        <v>16</v>
      </c>
      <c r="AK79" s="71">
        <f t="shared" si="14"/>
        <v>7078.8</v>
      </c>
      <c r="AL79" s="78"/>
      <c r="AM79" s="71">
        <f t="shared" si="15"/>
        <v>0</v>
      </c>
      <c r="AN79" s="71">
        <f>AJ79+AL79</f>
        <v>16</v>
      </c>
      <c r="AO79" s="71">
        <f t="shared" si="58"/>
        <v>7078.8</v>
      </c>
      <c r="AP79" s="78"/>
      <c r="AQ79" s="71">
        <f t="shared" si="17"/>
        <v>0</v>
      </c>
      <c r="AR79" s="78"/>
      <c r="AS79" s="71">
        <f t="shared" si="18"/>
        <v>0</v>
      </c>
      <c r="AT79" s="70">
        <f t="shared" si="53"/>
        <v>0</v>
      </c>
      <c r="AU79" s="71">
        <f t="shared" si="53"/>
        <v>0</v>
      </c>
      <c r="AV79" s="70">
        <f t="shared" si="54"/>
        <v>16</v>
      </c>
      <c r="AW79" s="71">
        <f t="shared" si="54"/>
        <v>7078.8</v>
      </c>
      <c r="AX79" s="79" t="s">
        <v>290</v>
      </c>
      <c r="AY79" s="80">
        <v>1</v>
      </c>
      <c r="AZ79" s="80"/>
      <c r="BA79" s="80"/>
      <c r="BB79" s="71">
        <f>17697*50%</f>
        <v>8848.5</v>
      </c>
      <c r="BC79" s="46"/>
      <c r="BD79" s="46"/>
      <c r="BE79" s="46"/>
      <c r="BF79" s="69">
        <f t="shared" si="55"/>
        <v>0</v>
      </c>
      <c r="BG79" s="69">
        <f t="shared" si="60"/>
        <v>16</v>
      </c>
      <c r="BH79" s="69">
        <f t="shared" si="23"/>
        <v>40057.159499999994</v>
      </c>
      <c r="BI79" s="72"/>
      <c r="BJ79" s="72">
        <f>(O79/18*BI79)*30%</f>
        <v>0</v>
      </c>
      <c r="BK79" s="69">
        <f>V79+W79+X79</f>
        <v>16</v>
      </c>
      <c r="BL79" s="69">
        <f>(AE79+AF79)*35%</f>
        <v>46733.352749999991</v>
      </c>
      <c r="BM79" s="69"/>
      <c r="BN79" s="69"/>
      <c r="BO79" s="69"/>
      <c r="BP79" s="72">
        <f t="shared" si="33"/>
        <v>0</v>
      </c>
      <c r="BQ79" s="69">
        <f t="shared" si="26"/>
        <v>102717.81224999999</v>
      </c>
      <c r="BR79" s="69">
        <f t="shared" si="27"/>
        <v>105907.69649999999</v>
      </c>
      <c r="BS79" s="69">
        <f t="shared" si="28"/>
        <v>55984.459499999997</v>
      </c>
      <c r="BT79" s="69">
        <f t="shared" si="29"/>
        <v>91241.307749999993</v>
      </c>
      <c r="BU79" s="69">
        <f t="shared" si="30"/>
        <v>253133.46375</v>
      </c>
      <c r="BV79" s="73">
        <f t="shared" si="31"/>
        <v>3037601.5649999999</v>
      </c>
      <c r="BW79" s="54" t="s">
        <v>231</v>
      </c>
    </row>
    <row r="80" spans="1:76" s="146" customFormat="1" ht="14.25" customHeight="1" x14ac:dyDescent="0.3">
      <c r="A80" s="66">
        <v>57</v>
      </c>
      <c r="B80" s="81" t="s">
        <v>238</v>
      </c>
      <c r="C80" s="81" t="s">
        <v>255</v>
      </c>
      <c r="D80" s="46" t="s">
        <v>61</v>
      </c>
      <c r="E80" s="102" t="s">
        <v>331</v>
      </c>
      <c r="F80" s="75">
        <v>162</v>
      </c>
      <c r="G80" s="76">
        <v>43304</v>
      </c>
      <c r="H80" s="144" t="s">
        <v>239</v>
      </c>
      <c r="I80" s="75" t="s">
        <v>170</v>
      </c>
      <c r="J80" s="46" t="s">
        <v>349</v>
      </c>
      <c r="K80" s="46" t="s">
        <v>64</v>
      </c>
      <c r="L80" s="77">
        <v>19.11</v>
      </c>
      <c r="M80" s="46">
        <v>5.24</v>
      </c>
      <c r="N80" s="68">
        <v>17697</v>
      </c>
      <c r="O80" s="69">
        <f t="shared" si="1"/>
        <v>92732.28</v>
      </c>
      <c r="P80" s="46">
        <v>16</v>
      </c>
      <c r="Q80" s="46"/>
      <c r="R80" s="46"/>
      <c r="S80" s="46"/>
      <c r="T80" s="46"/>
      <c r="U80" s="46"/>
      <c r="V80" s="67">
        <f t="shared" si="50"/>
        <v>16</v>
      </c>
      <c r="W80" s="67">
        <f t="shared" si="51"/>
        <v>0</v>
      </c>
      <c r="X80" s="67">
        <f t="shared" si="51"/>
        <v>0</v>
      </c>
      <c r="Y80" s="69">
        <f t="shared" si="44"/>
        <v>92732.28</v>
      </c>
      <c r="Z80" s="69">
        <f t="shared" si="45"/>
        <v>0</v>
      </c>
      <c r="AA80" s="69">
        <f t="shared" si="46"/>
        <v>0</v>
      </c>
      <c r="AB80" s="69">
        <f t="shared" si="47"/>
        <v>0</v>
      </c>
      <c r="AC80" s="69">
        <f t="shared" si="48"/>
        <v>0</v>
      </c>
      <c r="AD80" s="69">
        <f t="shared" si="49"/>
        <v>0</v>
      </c>
      <c r="AE80" s="69">
        <f t="shared" si="52"/>
        <v>92732.28</v>
      </c>
      <c r="AF80" s="69">
        <f t="shared" si="11"/>
        <v>46366.14</v>
      </c>
      <c r="AG80" s="69">
        <f t="shared" si="82"/>
        <v>13909.841999999999</v>
      </c>
      <c r="AH80" s="69">
        <f t="shared" si="12"/>
        <v>0</v>
      </c>
      <c r="AI80" s="69">
        <f t="shared" si="13"/>
        <v>153008.26199999999</v>
      </c>
      <c r="AJ80" s="78">
        <v>16</v>
      </c>
      <c r="AK80" s="71">
        <f t="shared" si="14"/>
        <v>7078.8</v>
      </c>
      <c r="AL80" s="78"/>
      <c r="AM80" s="71">
        <f t="shared" si="15"/>
        <v>0</v>
      </c>
      <c r="AN80" s="71">
        <f>AJ80+AL80</f>
        <v>16</v>
      </c>
      <c r="AO80" s="71">
        <f t="shared" si="58"/>
        <v>7078.8</v>
      </c>
      <c r="AP80" s="78"/>
      <c r="AQ80" s="71">
        <f t="shared" si="17"/>
        <v>0</v>
      </c>
      <c r="AR80" s="78"/>
      <c r="AS80" s="71">
        <f t="shared" si="18"/>
        <v>0</v>
      </c>
      <c r="AT80" s="70">
        <f t="shared" si="53"/>
        <v>0</v>
      </c>
      <c r="AU80" s="71">
        <f t="shared" si="53"/>
        <v>0</v>
      </c>
      <c r="AV80" s="70">
        <f t="shared" si="54"/>
        <v>16</v>
      </c>
      <c r="AW80" s="71">
        <f t="shared" si="54"/>
        <v>7078.8</v>
      </c>
      <c r="AX80" s="79" t="s">
        <v>364</v>
      </c>
      <c r="AY80" s="80">
        <v>1</v>
      </c>
      <c r="AZ80" s="80"/>
      <c r="BA80" s="80"/>
      <c r="BB80" s="71">
        <f>17697*50%</f>
        <v>8848.5</v>
      </c>
      <c r="BC80" s="46"/>
      <c r="BD80" s="46"/>
      <c r="BE80" s="46"/>
      <c r="BF80" s="69">
        <f t="shared" si="55"/>
        <v>0</v>
      </c>
      <c r="BG80" s="69">
        <f t="shared" si="60"/>
        <v>16</v>
      </c>
      <c r="BH80" s="69">
        <f t="shared" si="23"/>
        <v>41729.525999999991</v>
      </c>
      <c r="BI80" s="72"/>
      <c r="BJ80" s="72">
        <f>(O80/18*BI80)*30%</f>
        <v>0</v>
      </c>
      <c r="BK80" s="69">
        <f>V80+W80+X80</f>
        <v>16</v>
      </c>
      <c r="BL80" s="69">
        <f>(AE80+AF80)*40%</f>
        <v>55639.367999999995</v>
      </c>
      <c r="BM80" s="69"/>
      <c r="BN80" s="69"/>
      <c r="BO80" s="72"/>
      <c r="BP80" s="72">
        <f t="shared" si="33"/>
        <v>0</v>
      </c>
      <c r="BQ80" s="69">
        <f t="shared" si="26"/>
        <v>113296.19399999999</v>
      </c>
      <c r="BR80" s="69">
        <f t="shared" si="27"/>
        <v>106642.122</v>
      </c>
      <c r="BS80" s="69">
        <f t="shared" si="28"/>
        <v>57656.825999999986</v>
      </c>
      <c r="BT80" s="69">
        <f t="shared" si="29"/>
        <v>102005.508</v>
      </c>
      <c r="BU80" s="69">
        <f t="shared" si="30"/>
        <v>266304.45600000001</v>
      </c>
      <c r="BV80" s="73">
        <f t="shared" si="31"/>
        <v>3195653.4720000001</v>
      </c>
      <c r="BW80" s="146" t="s">
        <v>271</v>
      </c>
      <c r="BX80" s="147"/>
    </row>
    <row r="81" spans="1:76" s="55" customFormat="1" ht="14.25" customHeight="1" x14ac:dyDescent="0.3">
      <c r="A81" s="101">
        <v>58</v>
      </c>
      <c r="B81" s="81" t="s">
        <v>118</v>
      </c>
      <c r="C81" s="81" t="s">
        <v>111</v>
      </c>
      <c r="D81" s="46" t="s">
        <v>61</v>
      </c>
      <c r="E81" s="82" t="s">
        <v>257</v>
      </c>
      <c r="F81" s="133">
        <v>60</v>
      </c>
      <c r="G81" s="134">
        <v>42820</v>
      </c>
      <c r="H81" s="134">
        <v>44646</v>
      </c>
      <c r="I81" s="133" t="s">
        <v>111</v>
      </c>
      <c r="J81" s="46">
        <v>2</v>
      </c>
      <c r="K81" s="46" t="s">
        <v>68</v>
      </c>
      <c r="L81" s="77">
        <v>7.06</v>
      </c>
      <c r="M81" s="77">
        <v>4.74</v>
      </c>
      <c r="N81" s="68">
        <v>17697</v>
      </c>
      <c r="O81" s="69">
        <f t="shared" si="1"/>
        <v>83883.78</v>
      </c>
      <c r="P81" s="46"/>
      <c r="Q81" s="46">
        <v>2</v>
      </c>
      <c r="R81" s="46"/>
      <c r="S81" s="46"/>
      <c r="T81" s="46">
        <v>12</v>
      </c>
      <c r="U81" s="46">
        <v>2</v>
      </c>
      <c r="V81" s="67">
        <f t="shared" si="50"/>
        <v>0</v>
      </c>
      <c r="W81" s="67">
        <f t="shared" si="51"/>
        <v>14</v>
      </c>
      <c r="X81" s="67">
        <f t="shared" si="51"/>
        <v>2</v>
      </c>
      <c r="Y81" s="69">
        <f t="shared" si="44"/>
        <v>0</v>
      </c>
      <c r="Z81" s="69">
        <f t="shared" si="45"/>
        <v>10485.4725</v>
      </c>
      <c r="AA81" s="69">
        <f t="shared" si="46"/>
        <v>0</v>
      </c>
      <c r="AB81" s="69">
        <f t="shared" si="47"/>
        <v>0</v>
      </c>
      <c r="AC81" s="69">
        <f t="shared" si="48"/>
        <v>62912.834999999999</v>
      </c>
      <c r="AD81" s="69">
        <f t="shared" si="49"/>
        <v>10485.4725</v>
      </c>
      <c r="AE81" s="69">
        <f t="shared" si="52"/>
        <v>83883.78</v>
      </c>
      <c r="AF81" s="69">
        <f t="shared" si="11"/>
        <v>41941.89</v>
      </c>
      <c r="AG81" s="69">
        <f t="shared" si="82"/>
        <v>12582.567000000001</v>
      </c>
      <c r="AH81" s="69">
        <f t="shared" si="12"/>
        <v>3096.9750000000004</v>
      </c>
      <c r="AI81" s="69">
        <f t="shared" si="13"/>
        <v>141505.212</v>
      </c>
      <c r="AJ81" s="78"/>
      <c r="AK81" s="71">
        <f t="shared" si="14"/>
        <v>0</v>
      </c>
      <c r="AL81" s="78"/>
      <c r="AM81" s="71">
        <f t="shared" si="15"/>
        <v>0</v>
      </c>
      <c r="AN81" s="71">
        <f>AJ81+AL81</f>
        <v>0</v>
      </c>
      <c r="AO81" s="71">
        <f t="shared" si="58"/>
        <v>0</v>
      </c>
      <c r="AP81" s="78"/>
      <c r="AQ81" s="71">
        <f t="shared" si="17"/>
        <v>0</v>
      </c>
      <c r="AR81" s="78"/>
      <c r="AS81" s="71">
        <f t="shared" si="18"/>
        <v>0</v>
      </c>
      <c r="AT81" s="70">
        <f t="shared" si="53"/>
        <v>0</v>
      </c>
      <c r="AU81" s="71">
        <f t="shared" si="53"/>
        <v>0</v>
      </c>
      <c r="AV81" s="70">
        <f t="shared" si="54"/>
        <v>0</v>
      </c>
      <c r="AW81" s="71">
        <f t="shared" si="54"/>
        <v>0</v>
      </c>
      <c r="AX81" s="79" t="s">
        <v>185</v>
      </c>
      <c r="AY81" s="80"/>
      <c r="AZ81" s="80">
        <v>1</v>
      </c>
      <c r="BA81" s="80"/>
      <c r="BB81" s="71">
        <f>17697*60%</f>
        <v>10618.199999999999</v>
      </c>
      <c r="BC81" s="46"/>
      <c r="BD81" s="46"/>
      <c r="BE81" s="46"/>
      <c r="BF81" s="69">
        <f t="shared" si="55"/>
        <v>0</v>
      </c>
      <c r="BG81" s="69">
        <f t="shared" si="60"/>
        <v>16</v>
      </c>
      <c r="BH81" s="69">
        <f t="shared" si="23"/>
        <v>37747.701000000001</v>
      </c>
      <c r="BI81" s="72"/>
      <c r="BJ81" s="72">
        <f>(O81/18*BI81)*30%</f>
        <v>0</v>
      </c>
      <c r="BK81" s="69"/>
      <c r="BL81" s="69"/>
      <c r="BM81" s="69"/>
      <c r="BN81" s="69"/>
      <c r="BO81" s="72"/>
      <c r="BP81" s="72">
        <f t="shared" si="33"/>
        <v>0</v>
      </c>
      <c r="BQ81" s="69">
        <f t="shared" si="26"/>
        <v>48365.900999999998</v>
      </c>
      <c r="BR81" s="69">
        <f t="shared" si="27"/>
        <v>99563.322</v>
      </c>
      <c r="BS81" s="69">
        <f t="shared" si="28"/>
        <v>48365.900999999998</v>
      </c>
      <c r="BT81" s="69">
        <f t="shared" si="29"/>
        <v>41941.89</v>
      </c>
      <c r="BU81" s="69">
        <f t="shared" si="30"/>
        <v>189871.11300000001</v>
      </c>
      <c r="BV81" s="73">
        <f t="shared" si="31"/>
        <v>2278453.3560000001</v>
      </c>
      <c r="BW81" s="54"/>
    </row>
    <row r="82" spans="1:76" s="55" customFormat="1" ht="14.25" customHeight="1" x14ac:dyDescent="0.3">
      <c r="A82" s="66">
        <v>59</v>
      </c>
      <c r="B82" s="81" t="s">
        <v>84</v>
      </c>
      <c r="C82" s="81" t="s">
        <v>359</v>
      </c>
      <c r="D82" s="46" t="s">
        <v>61</v>
      </c>
      <c r="E82" s="102" t="s">
        <v>365</v>
      </c>
      <c r="F82" s="81">
        <v>99</v>
      </c>
      <c r="G82" s="148">
        <v>43661</v>
      </c>
      <c r="H82" s="148">
        <v>45488</v>
      </c>
      <c r="I82" s="81" t="s">
        <v>170</v>
      </c>
      <c r="J82" s="46" t="s">
        <v>348</v>
      </c>
      <c r="K82" s="46" t="s">
        <v>72</v>
      </c>
      <c r="L82" s="77">
        <v>21.03</v>
      </c>
      <c r="M82" s="46">
        <v>5.12</v>
      </c>
      <c r="N82" s="68">
        <v>17697</v>
      </c>
      <c r="O82" s="69">
        <f t="shared" si="1"/>
        <v>90608.639999999999</v>
      </c>
      <c r="P82" s="46"/>
      <c r="Q82" s="46"/>
      <c r="R82" s="46"/>
      <c r="S82" s="46">
        <v>16</v>
      </c>
      <c r="T82" s="46"/>
      <c r="U82" s="46"/>
      <c r="V82" s="67">
        <f t="shared" si="50"/>
        <v>16</v>
      </c>
      <c r="W82" s="67">
        <f t="shared" si="51"/>
        <v>0</v>
      </c>
      <c r="X82" s="67">
        <f t="shared" si="51"/>
        <v>0</v>
      </c>
      <c r="Y82" s="69">
        <f t="shared" si="44"/>
        <v>0</v>
      </c>
      <c r="Z82" s="69">
        <f t="shared" si="45"/>
        <v>0</v>
      </c>
      <c r="AA82" s="69">
        <f t="shared" si="46"/>
        <v>0</v>
      </c>
      <c r="AB82" s="69">
        <f t="shared" si="47"/>
        <v>90608.639999999999</v>
      </c>
      <c r="AC82" s="69">
        <f t="shared" si="48"/>
        <v>0</v>
      </c>
      <c r="AD82" s="69">
        <f t="shared" si="49"/>
        <v>0</v>
      </c>
      <c r="AE82" s="69">
        <f t="shared" si="52"/>
        <v>90608.639999999999</v>
      </c>
      <c r="AF82" s="69">
        <f t="shared" si="11"/>
        <v>45304.32</v>
      </c>
      <c r="AG82" s="69">
        <f t="shared" si="82"/>
        <v>13591.296</v>
      </c>
      <c r="AH82" s="69">
        <f t="shared" si="12"/>
        <v>3539.4</v>
      </c>
      <c r="AI82" s="69">
        <f t="shared" si="13"/>
        <v>153043.65600000002</v>
      </c>
      <c r="AJ82" s="78">
        <v>16</v>
      </c>
      <c r="AK82" s="71">
        <f t="shared" si="14"/>
        <v>7078.8</v>
      </c>
      <c r="AL82" s="78"/>
      <c r="AM82" s="71">
        <f t="shared" si="15"/>
        <v>0</v>
      </c>
      <c r="AN82" s="71">
        <f>AJ82+AL82</f>
        <v>16</v>
      </c>
      <c r="AO82" s="71">
        <f t="shared" si="58"/>
        <v>7078.8</v>
      </c>
      <c r="AP82" s="78"/>
      <c r="AQ82" s="71">
        <f t="shared" si="17"/>
        <v>0</v>
      </c>
      <c r="AR82" s="78"/>
      <c r="AS82" s="71">
        <f t="shared" si="18"/>
        <v>0</v>
      </c>
      <c r="AT82" s="70">
        <f t="shared" si="53"/>
        <v>0</v>
      </c>
      <c r="AU82" s="71">
        <f t="shared" si="53"/>
        <v>0</v>
      </c>
      <c r="AV82" s="70">
        <f t="shared" si="54"/>
        <v>16</v>
      </c>
      <c r="AW82" s="71">
        <f t="shared" si="54"/>
        <v>7078.8</v>
      </c>
      <c r="AX82" s="79" t="s">
        <v>299</v>
      </c>
      <c r="AY82" s="80">
        <v>1</v>
      </c>
      <c r="AZ82" s="80"/>
      <c r="BA82" s="80"/>
      <c r="BB82" s="71">
        <f>17697*50%</f>
        <v>8848.5</v>
      </c>
      <c r="BC82" s="46"/>
      <c r="BD82" s="46"/>
      <c r="BE82" s="46"/>
      <c r="BF82" s="69">
        <f t="shared" si="55"/>
        <v>0</v>
      </c>
      <c r="BG82" s="69">
        <f t="shared" si="60"/>
        <v>16</v>
      </c>
      <c r="BH82" s="69">
        <f t="shared" si="23"/>
        <v>40773.887999999999</v>
      </c>
      <c r="BI82" s="72"/>
      <c r="BJ82" s="72">
        <f>(O82/18*BI82)*30%</f>
        <v>0</v>
      </c>
      <c r="BK82" s="69">
        <f>V82+W82+X82</f>
        <v>16</v>
      </c>
      <c r="BL82" s="69">
        <f>(AE82+AF82)*35%</f>
        <v>47569.535999999993</v>
      </c>
      <c r="BM82" s="69"/>
      <c r="BN82" s="69"/>
      <c r="BO82" s="69"/>
      <c r="BP82" s="72">
        <f t="shared" si="33"/>
        <v>0</v>
      </c>
      <c r="BQ82" s="69">
        <f t="shared" si="26"/>
        <v>104270.72399999999</v>
      </c>
      <c r="BR82" s="69">
        <f t="shared" si="27"/>
        <v>107739.336</v>
      </c>
      <c r="BS82" s="69">
        <f t="shared" si="28"/>
        <v>56701.187999999995</v>
      </c>
      <c r="BT82" s="69">
        <f t="shared" si="29"/>
        <v>92873.856</v>
      </c>
      <c r="BU82" s="69">
        <f t="shared" si="30"/>
        <v>257314.38</v>
      </c>
      <c r="BV82" s="73">
        <f t="shared" si="31"/>
        <v>3087772.56</v>
      </c>
      <c r="BW82" s="54" t="s">
        <v>231</v>
      </c>
    </row>
    <row r="83" spans="1:76" s="55" customFormat="1" ht="14.25" customHeight="1" x14ac:dyDescent="0.3">
      <c r="A83" s="101">
        <v>60</v>
      </c>
      <c r="B83" s="81" t="s">
        <v>366</v>
      </c>
      <c r="C83" s="81" t="s">
        <v>407</v>
      </c>
      <c r="D83" s="46" t="s">
        <v>61</v>
      </c>
      <c r="E83" s="102" t="s">
        <v>367</v>
      </c>
      <c r="F83" s="81"/>
      <c r="G83" s="148"/>
      <c r="H83" s="148"/>
      <c r="I83" s="81"/>
      <c r="J83" s="46" t="s">
        <v>65</v>
      </c>
      <c r="K83" s="46" t="s">
        <v>62</v>
      </c>
      <c r="L83" s="77">
        <v>0</v>
      </c>
      <c r="M83" s="46">
        <v>4.0999999999999996</v>
      </c>
      <c r="N83" s="68">
        <v>17697</v>
      </c>
      <c r="O83" s="69">
        <f t="shared" si="1"/>
        <v>72557.7</v>
      </c>
      <c r="P83" s="46"/>
      <c r="Q83" s="46">
        <v>1</v>
      </c>
      <c r="R83" s="46"/>
      <c r="S83" s="46"/>
      <c r="T83" s="46">
        <v>2</v>
      </c>
      <c r="U83" s="46"/>
      <c r="V83" s="67">
        <f t="shared" si="50"/>
        <v>0</v>
      </c>
      <c r="W83" s="67">
        <f t="shared" si="51"/>
        <v>3</v>
      </c>
      <c r="X83" s="67">
        <f t="shared" si="51"/>
        <v>0</v>
      </c>
      <c r="Y83" s="69">
        <f t="shared" si="44"/>
        <v>0</v>
      </c>
      <c r="Z83" s="69">
        <f t="shared" si="45"/>
        <v>4534.8562499999998</v>
      </c>
      <c r="AA83" s="69">
        <f t="shared" si="46"/>
        <v>0</v>
      </c>
      <c r="AB83" s="69">
        <f t="shared" si="47"/>
        <v>0</v>
      </c>
      <c r="AC83" s="69">
        <f t="shared" si="48"/>
        <v>9069.7124999999996</v>
      </c>
      <c r="AD83" s="69">
        <f t="shared" si="49"/>
        <v>0</v>
      </c>
      <c r="AE83" s="69">
        <f t="shared" si="52"/>
        <v>13604.568749999999</v>
      </c>
      <c r="AF83" s="69">
        <f t="shared" si="11"/>
        <v>6802.2843749999993</v>
      </c>
      <c r="AG83" s="69">
        <f t="shared" si="82"/>
        <v>2040.6853124999998</v>
      </c>
      <c r="AH83" s="69">
        <f t="shared" si="12"/>
        <v>442.42500000000001</v>
      </c>
      <c r="AI83" s="69">
        <f t="shared" si="13"/>
        <v>22889.963437499999</v>
      </c>
      <c r="AJ83" s="78"/>
      <c r="AK83" s="71">
        <f t="shared" si="14"/>
        <v>0</v>
      </c>
      <c r="AL83" s="78"/>
      <c r="AM83" s="71">
        <f t="shared" si="15"/>
        <v>0</v>
      </c>
      <c r="AN83" s="71"/>
      <c r="AO83" s="71">
        <f t="shared" si="58"/>
        <v>0</v>
      </c>
      <c r="AP83" s="78"/>
      <c r="AQ83" s="71">
        <f t="shared" si="17"/>
        <v>0</v>
      </c>
      <c r="AR83" s="78"/>
      <c r="AS83" s="71">
        <f t="shared" si="18"/>
        <v>0</v>
      </c>
      <c r="AT83" s="70">
        <f t="shared" si="53"/>
        <v>0</v>
      </c>
      <c r="AU83" s="71">
        <f t="shared" si="53"/>
        <v>0</v>
      </c>
      <c r="AV83" s="70">
        <f t="shared" si="54"/>
        <v>0</v>
      </c>
      <c r="AW83" s="71">
        <f t="shared" si="54"/>
        <v>0</v>
      </c>
      <c r="AX83" s="79"/>
      <c r="AY83" s="80"/>
      <c r="AZ83" s="80"/>
      <c r="BA83" s="80"/>
      <c r="BB83" s="71">
        <f t="shared" ref="BB83:BB92" si="83">SUM(N83*AY83)*50%+(N83*AZ83)*60%+(N83*BA83)*60%</f>
        <v>0</v>
      </c>
      <c r="BC83" s="46"/>
      <c r="BD83" s="46"/>
      <c r="BE83" s="46"/>
      <c r="BF83" s="69">
        <f t="shared" si="55"/>
        <v>0</v>
      </c>
      <c r="BG83" s="69">
        <f t="shared" si="60"/>
        <v>3</v>
      </c>
      <c r="BH83" s="69">
        <f t="shared" si="23"/>
        <v>6122.0559374999993</v>
      </c>
      <c r="BI83" s="72"/>
      <c r="BJ83" s="72"/>
      <c r="BK83" s="69"/>
      <c r="BL83" s="69"/>
      <c r="BM83" s="69"/>
      <c r="BN83" s="69"/>
      <c r="BO83" s="72"/>
      <c r="BP83" s="72">
        <f t="shared" si="33"/>
        <v>0</v>
      </c>
      <c r="BQ83" s="69">
        <f t="shared" si="26"/>
        <v>6122.0559374999993</v>
      </c>
      <c r="BR83" s="69">
        <f t="shared" si="27"/>
        <v>16087.679062499998</v>
      </c>
      <c r="BS83" s="69">
        <f t="shared" si="28"/>
        <v>6122.0559374999993</v>
      </c>
      <c r="BT83" s="69">
        <f t="shared" si="29"/>
        <v>6802.2843749999993</v>
      </c>
      <c r="BU83" s="69">
        <f t="shared" si="30"/>
        <v>29012.019374999996</v>
      </c>
      <c r="BV83" s="73">
        <f t="shared" si="31"/>
        <v>348144.23249999993</v>
      </c>
      <c r="BW83" s="54"/>
    </row>
    <row r="84" spans="1:76" s="55" customFormat="1" ht="14.25" customHeight="1" x14ac:dyDescent="0.3">
      <c r="A84" s="66">
        <v>61</v>
      </c>
      <c r="B84" s="81" t="s">
        <v>444</v>
      </c>
      <c r="C84" s="81" t="s">
        <v>169</v>
      </c>
      <c r="D84" s="46" t="s">
        <v>61</v>
      </c>
      <c r="E84" s="102" t="s">
        <v>368</v>
      </c>
      <c r="F84" s="81"/>
      <c r="G84" s="148"/>
      <c r="H84" s="148"/>
      <c r="I84" s="81"/>
      <c r="J84" s="46" t="s">
        <v>65</v>
      </c>
      <c r="K84" s="46" t="s">
        <v>62</v>
      </c>
      <c r="L84" s="77">
        <v>0</v>
      </c>
      <c r="M84" s="46">
        <v>4.0999999999999996</v>
      </c>
      <c r="N84" s="68">
        <v>17697</v>
      </c>
      <c r="O84" s="69">
        <f t="shared" si="1"/>
        <v>72557.7</v>
      </c>
      <c r="P84" s="46"/>
      <c r="Q84" s="46"/>
      <c r="R84" s="46"/>
      <c r="S84" s="46"/>
      <c r="T84" s="46">
        <v>3</v>
      </c>
      <c r="U84" s="46">
        <v>3</v>
      </c>
      <c r="V84" s="67">
        <f t="shared" si="50"/>
        <v>0</v>
      </c>
      <c r="W84" s="67">
        <f t="shared" si="51"/>
        <v>3</v>
      </c>
      <c r="X84" s="67">
        <f t="shared" si="51"/>
        <v>3</v>
      </c>
      <c r="Y84" s="69">
        <f t="shared" si="44"/>
        <v>0</v>
      </c>
      <c r="Z84" s="69">
        <f t="shared" si="45"/>
        <v>0</v>
      </c>
      <c r="AA84" s="69">
        <f t="shared" si="46"/>
        <v>0</v>
      </c>
      <c r="AB84" s="69">
        <f t="shared" si="47"/>
        <v>0</v>
      </c>
      <c r="AC84" s="69">
        <f t="shared" si="48"/>
        <v>13604.568749999999</v>
      </c>
      <c r="AD84" s="69">
        <f t="shared" si="49"/>
        <v>13604.568749999999</v>
      </c>
      <c r="AE84" s="69">
        <f t="shared" si="52"/>
        <v>27209.137499999997</v>
      </c>
      <c r="AF84" s="69">
        <f t="shared" si="11"/>
        <v>13604.568749999999</v>
      </c>
      <c r="AG84" s="69">
        <f t="shared" si="82"/>
        <v>4081.3706249999996</v>
      </c>
      <c r="AH84" s="69">
        <f t="shared" si="12"/>
        <v>1327.2750000000001</v>
      </c>
      <c r="AI84" s="69">
        <f t="shared" si="13"/>
        <v>46222.351874999993</v>
      </c>
      <c r="AJ84" s="78"/>
      <c r="AK84" s="71">
        <f t="shared" si="14"/>
        <v>0</v>
      </c>
      <c r="AL84" s="78"/>
      <c r="AM84" s="71">
        <f t="shared" si="15"/>
        <v>0</v>
      </c>
      <c r="AN84" s="71"/>
      <c r="AO84" s="71">
        <f t="shared" si="58"/>
        <v>0</v>
      </c>
      <c r="AP84" s="78"/>
      <c r="AQ84" s="71">
        <f t="shared" si="17"/>
        <v>0</v>
      </c>
      <c r="AR84" s="78"/>
      <c r="AS84" s="71">
        <f t="shared" si="18"/>
        <v>0</v>
      </c>
      <c r="AT84" s="70">
        <f t="shared" si="53"/>
        <v>0</v>
      </c>
      <c r="AU84" s="71">
        <f t="shared" si="53"/>
        <v>0</v>
      </c>
      <c r="AV84" s="70">
        <f t="shared" si="54"/>
        <v>0</v>
      </c>
      <c r="AW84" s="71">
        <f t="shared" si="54"/>
        <v>0</v>
      </c>
      <c r="AX84" s="79"/>
      <c r="AY84" s="80"/>
      <c r="AZ84" s="80"/>
      <c r="BA84" s="80"/>
      <c r="BB84" s="71">
        <f t="shared" si="83"/>
        <v>0</v>
      </c>
      <c r="BC84" s="46"/>
      <c r="BD84" s="46"/>
      <c r="BE84" s="46"/>
      <c r="BF84" s="69">
        <f t="shared" si="55"/>
        <v>0</v>
      </c>
      <c r="BG84" s="69">
        <f t="shared" si="60"/>
        <v>6</v>
      </c>
      <c r="BH84" s="69">
        <f t="shared" si="23"/>
        <v>12244.111874999999</v>
      </c>
      <c r="BI84" s="72"/>
      <c r="BJ84" s="72"/>
      <c r="BK84" s="69"/>
      <c r="BL84" s="69"/>
      <c r="BM84" s="69"/>
      <c r="BN84" s="69"/>
      <c r="BO84" s="72"/>
      <c r="BP84" s="72">
        <f t="shared" si="33"/>
        <v>0</v>
      </c>
      <c r="BQ84" s="69">
        <f t="shared" si="26"/>
        <v>12244.111874999999</v>
      </c>
      <c r="BR84" s="69">
        <f t="shared" si="27"/>
        <v>32617.783124999998</v>
      </c>
      <c r="BS84" s="69">
        <f t="shared" si="28"/>
        <v>12244.111874999999</v>
      </c>
      <c r="BT84" s="69">
        <f t="shared" si="29"/>
        <v>13604.568749999999</v>
      </c>
      <c r="BU84" s="69">
        <f t="shared" si="30"/>
        <v>58466.463749999995</v>
      </c>
      <c r="BV84" s="73">
        <f t="shared" si="31"/>
        <v>701597.56499999994</v>
      </c>
      <c r="BW84" s="54"/>
    </row>
    <row r="85" spans="1:76" s="55" customFormat="1" ht="14.25" customHeight="1" x14ac:dyDescent="0.3">
      <c r="A85" s="101">
        <v>62</v>
      </c>
      <c r="B85" s="81" t="s">
        <v>258</v>
      </c>
      <c r="C85" s="81" t="s">
        <v>100</v>
      </c>
      <c r="D85" s="46" t="s">
        <v>61</v>
      </c>
      <c r="E85" s="102" t="s">
        <v>259</v>
      </c>
      <c r="F85" s="81"/>
      <c r="G85" s="148"/>
      <c r="H85" s="148"/>
      <c r="I85" s="81"/>
      <c r="J85" s="46" t="s">
        <v>65</v>
      </c>
      <c r="K85" s="46" t="s">
        <v>62</v>
      </c>
      <c r="L85" s="77">
        <v>2</v>
      </c>
      <c r="M85" s="46">
        <v>4.1900000000000004</v>
      </c>
      <c r="N85" s="68">
        <v>17697</v>
      </c>
      <c r="O85" s="69">
        <f t="shared" si="1"/>
        <v>74150.430000000008</v>
      </c>
      <c r="P85" s="46"/>
      <c r="Q85" s="46"/>
      <c r="R85" s="46"/>
      <c r="S85" s="46"/>
      <c r="T85" s="46">
        <v>3</v>
      </c>
      <c r="U85" s="46">
        <v>3</v>
      </c>
      <c r="V85" s="67">
        <f t="shared" si="50"/>
        <v>0</v>
      </c>
      <c r="W85" s="67">
        <f t="shared" si="51"/>
        <v>3</v>
      </c>
      <c r="X85" s="67">
        <f t="shared" si="51"/>
        <v>3</v>
      </c>
      <c r="Y85" s="69">
        <f t="shared" si="44"/>
        <v>0</v>
      </c>
      <c r="Z85" s="69">
        <f t="shared" si="45"/>
        <v>0</v>
      </c>
      <c r="AA85" s="69">
        <f t="shared" si="46"/>
        <v>0</v>
      </c>
      <c r="AB85" s="69">
        <f t="shared" si="47"/>
        <v>0</v>
      </c>
      <c r="AC85" s="69">
        <f t="shared" si="48"/>
        <v>13903.205625000002</v>
      </c>
      <c r="AD85" s="69">
        <f t="shared" si="49"/>
        <v>13903.205625000002</v>
      </c>
      <c r="AE85" s="69">
        <f t="shared" si="52"/>
        <v>27806.411250000005</v>
      </c>
      <c r="AF85" s="69">
        <f t="shared" si="11"/>
        <v>13903.205625000002</v>
      </c>
      <c r="AG85" s="69">
        <f t="shared" si="82"/>
        <v>4170.9616875000011</v>
      </c>
      <c r="AH85" s="69">
        <f t="shared" si="12"/>
        <v>1327.2750000000001</v>
      </c>
      <c r="AI85" s="69">
        <f t="shared" si="13"/>
        <v>47207.853562500008</v>
      </c>
      <c r="AJ85" s="78"/>
      <c r="AK85" s="71">
        <f t="shared" si="14"/>
        <v>0</v>
      </c>
      <c r="AL85" s="78"/>
      <c r="AM85" s="71">
        <f t="shared" si="15"/>
        <v>0</v>
      </c>
      <c r="AN85" s="71"/>
      <c r="AO85" s="71">
        <f t="shared" si="58"/>
        <v>0</v>
      </c>
      <c r="AP85" s="78"/>
      <c r="AQ85" s="71">
        <f t="shared" si="17"/>
        <v>0</v>
      </c>
      <c r="AR85" s="78">
        <v>2.5</v>
      </c>
      <c r="AS85" s="71">
        <f t="shared" si="18"/>
        <v>1106.0625</v>
      </c>
      <c r="AT85" s="70">
        <f t="shared" si="53"/>
        <v>2.5</v>
      </c>
      <c r="AU85" s="71">
        <f t="shared" si="53"/>
        <v>1106.0625</v>
      </c>
      <c r="AV85" s="70">
        <f t="shared" si="54"/>
        <v>2.5</v>
      </c>
      <c r="AW85" s="71">
        <f t="shared" si="54"/>
        <v>1106.0625</v>
      </c>
      <c r="AX85" s="79" t="s">
        <v>369</v>
      </c>
      <c r="AY85" s="80"/>
      <c r="AZ85" s="80"/>
      <c r="BA85" s="80">
        <v>0.5</v>
      </c>
      <c r="BB85" s="71">
        <f t="shared" si="83"/>
        <v>5309.0999999999995</v>
      </c>
      <c r="BC85" s="46"/>
      <c r="BD85" s="46"/>
      <c r="BE85" s="46"/>
      <c r="BF85" s="69">
        <f t="shared" si="55"/>
        <v>0</v>
      </c>
      <c r="BG85" s="69">
        <f t="shared" si="60"/>
        <v>6</v>
      </c>
      <c r="BH85" s="69">
        <f t="shared" si="23"/>
        <v>12512.885062500001</v>
      </c>
      <c r="BI85" s="72"/>
      <c r="BJ85" s="72"/>
      <c r="BK85" s="69"/>
      <c r="BL85" s="69"/>
      <c r="BM85" s="69"/>
      <c r="BN85" s="69"/>
      <c r="BO85" s="72"/>
      <c r="BP85" s="72">
        <f t="shared" si="33"/>
        <v>0</v>
      </c>
      <c r="BQ85" s="69">
        <f t="shared" si="26"/>
        <v>18928.0475625</v>
      </c>
      <c r="BR85" s="69">
        <f t="shared" si="27"/>
        <v>33304.647937500005</v>
      </c>
      <c r="BS85" s="69">
        <f t="shared" si="28"/>
        <v>18928.0475625</v>
      </c>
      <c r="BT85" s="69">
        <f t="shared" si="29"/>
        <v>13903.205625000002</v>
      </c>
      <c r="BU85" s="69">
        <f t="shared" si="30"/>
        <v>66135.901125000004</v>
      </c>
      <c r="BV85" s="73">
        <f t="shared" si="31"/>
        <v>793630.81350000005</v>
      </c>
      <c r="BW85" s="54"/>
    </row>
    <row r="86" spans="1:76" s="55" customFormat="1" ht="14.25" customHeight="1" x14ac:dyDescent="0.3">
      <c r="A86" s="66">
        <v>63</v>
      </c>
      <c r="B86" s="81" t="s">
        <v>220</v>
      </c>
      <c r="C86" s="81" t="s">
        <v>171</v>
      </c>
      <c r="D86" s="46" t="s">
        <v>61</v>
      </c>
      <c r="E86" s="82" t="s">
        <v>221</v>
      </c>
      <c r="F86" s="75">
        <v>121</v>
      </c>
      <c r="G86" s="76">
        <v>43189</v>
      </c>
      <c r="H86" s="76">
        <v>45015</v>
      </c>
      <c r="I86" s="75" t="s">
        <v>222</v>
      </c>
      <c r="J86" s="46" t="s">
        <v>349</v>
      </c>
      <c r="K86" s="46" t="s">
        <v>64</v>
      </c>
      <c r="L86" s="77">
        <v>19.04</v>
      </c>
      <c r="M86" s="77">
        <v>5.32</v>
      </c>
      <c r="N86" s="68">
        <v>17697</v>
      </c>
      <c r="O86" s="69">
        <f t="shared" si="1"/>
        <v>94148.040000000008</v>
      </c>
      <c r="P86" s="46"/>
      <c r="Q86" s="46"/>
      <c r="R86" s="46"/>
      <c r="S86" s="46"/>
      <c r="T86" s="46">
        <v>8</v>
      </c>
      <c r="U86" s="46"/>
      <c r="V86" s="67">
        <f t="shared" ref="V86" si="84">SUM(P86+S86)</f>
        <v>0</v>
      </c>
      <c r="W86" s="67">
        <f t="shared" ref="W86:X86" si="85">SUM(Q86+T86)</f>
        <v>8</v>
      </c>
      <c r="X86" s="67">
        <f t="shared" si="85"/>
        <v>0</v>
      </c>
      <c r="Y86" s="69">
        <f t="shared" si="44"/>
        <v>0</v>
      </c>
      <c r="Z86" s="69">
        <f t="shared" si="45"/>
        <v>0</v>
      </c>
      <c r="AA86" s="69">
        <f t="shared" si="46"/>
        <v>0</v>
      </c>
      <c r="AB86" s="69">
        <f t="shared" si="47"/>
        <v>0</v>
      </c>
      <c r="AC86" s="69">
        <f t="shared" si="48"/>
        <v>47074.020000000004</v>
      </c>
      <c r="AD86" s="69">
        <f t="shared" si="49"/>
        <v>0</v>
      </c>
      <c r="AE86" s="69">
        <f t="shared" si="52"/>
        <v>47074.020000000004</v>
      </c>
      <c r="AF86" s="69">
        <f t="shared" si="11"/>
        <v>23537.010000000002</v>
      </c>
      <c r="AG86" s="69">
        <f t="shared" si="82"/>
        <v>7061.1030000000001</v>
      </c>
      <c r="AH86" s="69">
        <f t="shared" si="12"/>
        <v>1769.7</v>
      </c>
      <c r="AI86" s="69">
        <f t="shared" si="13"/>
        <v>79441.833000000013</v>
      </c>
      <c r="AJ86" s="78"/>
      <c r="AK86" s="71">
        <f>N86/18*AJ86*40%</f>
        <v>0</v>
      </c>
      <c r="AL86" s="78"/>
      <c r="AM86" s="71">
        <f>N86/18*AL86*50%</f>
        <v>0</v>
      </c>
      <c r="AN86" s="71">
        <f t="shared" ref="AN86:AN97" si="86">AJ86+AL86</f>
        <v>0</v>
      </c>
      <c r="AO86" s="71">
        <f t="shared" si="58"/>
        <v>0</v>
      </c>
      <c r="AP86" s="78"/>
      <c r="AQ86" s="71">
        <f>N86/18*AP86*50%</f>
        <v>0</v>
      </c>
      <c r="AR86" s="78">
        <v>4</v>
      </c>
      <c r="AS86" s="71">
        <f>N86/18*AR86*40%</f>
        <v>1573.0666666666666</v>
      </c>
      <c r="AT86" s="70">
        <f t="shared" si="53"/>
        <v>4</v>
      </c>
      <c r="AU86" s="71">
        <f t="shared" si="53"/>
        <v>1573.0666666666666</v>
      </c>
      <c r="AV86" s="70">
        <v>5</v>
      </c>
      <c r="AW86" s="71">
        <f t="shared" si="54"/>
        <v>1573.0666666666666</v>
      </c>
      <c r="AX86" s="79"/>
      <c r="AY86" s="80"/>
      <c r="AZ86" s="80"/>
      <c r="BA86" s="80"/>
      <c r="BB86" s="71">
        <f t="shared" si="83"/>
        <v>0</v>
      </c>
      <c r="BC86" s="46"/>
      <c r="BD86" s="46"/>
      <c r="BE86" s="46"/>
      <c r="BF86" s="69">
        <f t="shared" si="55"/>
        <v>0</v>
      </c>
      <c r="BG86" s="69">
        <f t="shared" si="60"/>
        <v>8</v>
      </c>
      <c r="BH86" s="69">
        <f>(O86/18*BG86)*1.5*30%</f>
        <v>18829.608</v>
      </c>
      <c r="BI86" s="72"/>
      <c r="BJ86" s="72">
        <f>(O86/18*BI86)*30%</f>
        <v>0</v>
      </c>
      <c r="BK86" s="69">
        <f>V86+W86+X86</f>
        <v>8</v>
      </c>
      <c r="BL86" s="69">
        <f>(AE86+AF86)*40%</f>
        <v>28244.412</v>
      </c>
      <c r="BM86" s="69"/>
      <c r="BN86" s="69"/>
      <c r="BO86" s="72"/>
      <c r="BP86" s="72">
        <f t="shared" si="33"/>
        <v>0</v>
      </c>
      <c r="BQ86" s="69">
        <f t="shared" si="26"/>
        <v>48647.08666666667</v>
      </c>
      <c r="BR86" s="69">
        <f t="shared" si="27"/>
        <v>55904.823000000004</v>
      </c>
      <c r="BS86" s="69">
        <f t="shared" si="28"/>
        <v>20402.674666666666</v>
      </c>
      <c r="BT86" s="69">
        <f t="shared" si="29"/>
        <v>51781.422000000006</v>
      </c>
      <c r="BU86" s="69">
        <f t="shared" si="30"/>
        <v>128088.91966666668</v>
      </c>
      <c r="BV86" s="73">
        <f t="shared" si="31"/>
        <v>1537067.0360000003</v>
      </c>
      <c r="BW86" s="54" t="s">
        <v>271</v>
      </c>
    </row>
    <row r="87" spans="1:76" s="55" customFormat="1" ht="14.25" customHeight="1" x14ac:dyDescent="0.3">
      <c r="A87" s="101">
        <v>64</v>
      </c>
      <c r="B87" s="81" t="s">
        <v>220</v>
      </c>
      <c r="C87" s="81" t="s">
        <v>106</v>
      </c>
      <c r="D87" s="46" t="s">
        <v>61</v>
      </c>
      <c r="E87" s="82" t="s">
        <v>221</v>
      </c>
      <c r="F87" s="75">
        <v>121</v>
      </c>
      <c r="G87" s="76">
        <v>43189</v>
      </c>
      <c r="H87" s="76">
        <v>45015</v>
      </c>
      <c r="I87" s="75" t="s">
        <v>222</v>
      </c>
      <c r="J87" s="46" t="s">
        <v>349</v>
      </c>
      <c r="K87" s="46" t="s">
        <v>64</v>
      </c>
      <c r="L87" s="77">
        <v>19.04</v>
      </c>
      <c r="M87" s="77">
        <v>5.32</v>
      </c>
      <c r="N87" s="68">
        <v>17697</v>
      </c>
      <c r="O87" s="69">
        <f t="shared" si="1"/>
        <v>94148.040000000008</v>
      </c>
      <c r="P87" s="46"/>
      <c r="Q87" s="46"/>
      <c r="R87" s="46"/>
      <c r="S87" s="46"/>
      <c r="T87" s="46">
        <v>3</v>
      </c>
      <c r="U87" s="46"/>
      <c r="V87" s="67">
        <f t="shared" si="50"/>
        <v>0</v>
      </c>
      <c r="W87" s="67">
        <f t="shared" si="50"/>
        <v>3</v>
      </c>
      <c r="X87" s="67">
        <f t="shared" si="50"/>
        <v>0</v>
      </c>
      <c r="Y87" s="69">
        <f t="shared" si="44"/>
        <v>0</v>
      </c>
      <c r="Z87" s="69">
        <f t="shared" si="45"/>
        <v>0</v>
      </c>
      <c r="AA87" s="69">
        <f t="shared" si="46"/>
        <v>0</v>
      </c>
      <c r="AB87" s="69">
        <f t="shared" si="47"/>
        <v>0</v>
      </c>
      <c r="AC87" s="69">
        <f t="shared" si="48"/>
        <v>17652.7575</v>
      </c>
      <c r="AD87" s="69">
        <f t="shared" si="49"/>
        <v>0</v>
      </c>
      <c r="AE87" s="69">
        <f t="shared" ref="AE87" si="87">SUM(Y87:AD87)</f>
        <v>17652.7575</v>
      </c>
      <c r="AF87" s="69">
        <f t="shared" si="11"/>
        <v>8826.3787499999999</v>
      </c>
      <c r="AG87" s="69">
        <f t="shared" si="82"/>
        <v>2647.9136250000001</v>
      </c>
      <c r="AH87" s="69">
        <f t="shared" si="12"/>
        <v>663.63750000000005</v>
      </c>
      <c r="AI87" s="69">
        <f t="shared" si="13"/>
        <v>29790.687375000001</v>
      </c>
      <c r="AJ87" s="78"/>
      <c r="AK87" s="71">
        <f>N87/18*AJ87*40%</f>
        <v>0</v>
      </c>
      <c r="AL87" s="78"/>
      <c r="AM87" s="71">
        <f>N87/18*AL87*50%</f>
        <v>0</v>
      </c>
      <c r="AN87" s="71">
        <f t="shared" si="86"/>
        <v>0</v>
      </c>
      <c r="AO87" s="71">
        <f t="shared" si="58"/>
        <v>0</v>
      </c>
      <c r="AP87" s="78"/>
      <c r="AQ87" s="71">
        <f>N87/18*AP87*50%</f>
        <v>0</v>
      </c>
      <c r="AR87" s="78">
        <v>4</v>
      </c>
      <c r="AS87" s="71">
        <f>N87/18*AR87*40%</f>
        <v>1573.0666666666666</v>
      </c>
      <c r="AT87" s="70">
        <f t="shared" si="53"/>
        <v>4</v>
      </c>
      <c r="AU87" s="71">
        <f t="shared" si="53"/>
        <v>1573.0666666666666</v>
      </c>
      <c r="AV87" s="70">
        <v>5</v>
      </c>
      <c r="AW87" s="71">
        <f t="shared" si="54"/>
        <v>1573.0666666666666</v>
      </c>
      <c r="AX87" s="79"/>
      <c r="AY87" s="80"/>
      <c r="AZ87" s="80"/>
      <c r="BA87" s="80"/>
      <c r="BB87" s="71">
        <f t="shared" si="83"/>
        <v>0</v>
      </c>
      <c r="BC87" s="46"/>
      <c r="BD87" s="46"/>
      <c r="BE87" s="46"/>
      <c r="BF87" s="69">
        <f t="shared" si="55"/>
        <v>0</v>
      </c>
      <c r="BG87" s="69">
        <f t="shared" si="60"/>
        <v>3</v>
      </c>
      <c r="BH87" s="69">
        <f>(O87/18*BG87)*1.5*30%</f>
        <v>7061.1030000000001</v>
      </c>
      <c r="BI87" s="72"/>
      <c r="BJ87" s="72">
        <f>(O87/18*BI87)*30%</f>
        <v>0</v>
      </c>
      <c r="BK87" s="69">
        <f>V87+W87+X87</f>
        <v>3</v>
      </c>
      <c r="BL87" s="69">
        <f>(AE87+AF87)*40%</f>
        <v>10591.654500000001</v>
      </c>
      <c r="BM87" s="69"/>
      <c r="BN87" s="69"/>
      <c r="BO87" s="72"/>
      <c r="BP87" s="72">
        <f t="shared" si="33"/>
        <v>0</v>
      </c>
      <c r="BQ87" s="69">
        <f t="shared" si="26"/>
        <v>19225.824166666665</v>
      </c>
      <c r="BR87" s="69">
        <f t="shared" si="27"/>
        <v>20964.308625000001</v>
      </c>
      <c r="BS87" s="69">
        <f t="shared" si="28"/>
        <v>8634.1696666666667</v>
      </c>
      <c r="BT87" s="69">
        <f t="shared" si="29"/>
        <v>19418.03325</v>
      </c>
      <c r="BU87" s="69">
        <f t="shared" si="30"/>
        <v>49016.511541666667</v>
      </c>
      <c r="BV87" s="73">
        <f t="shared" si="31"/>
        <v>588198.1385</v>
      </c>
      <c r="BW87" s="54" t="s">
        <v>271</v>
      </c>
    </row>
    <row r="88" spans="1:76" s="55" customFormat="1" ht="14.25" customHeight="1" x14ac:dyDescent="0.3">
      <c r="A88" s="66">
        <v>65</v>
      </c>
      <c r="B88" s="81" t="s">
        <v>463</v>
      </c>
      <c r="C88" s="81" t="s">
        <v>80</v>
      </c>
      <c r="D88" s="46" t="s">
        <v>61</v>
      </c>
      <c r="E88" s="82" t="s">
        <v>159</v>
      </c>
      <c r="F88" s="75">
        <v>104</v>
      </c>
      <c r="G88" s="76">
        <v>43823</v>
      </c>
      <c r="H88" s="76">
        <v>45650</v>
      </c>
      <c r="I88" s="75" t="s">
        <v>171</v>
      </c>
      <c r="J88" s="46" t="s">
        <v>349</v>
      </c>
      <c r="K88" s="46" t="s">
        <v>64</v>
      </c>
      <c r="L88" s="77">
        <v>26.1</v>
      </c>
      <c r="M88" s="77">
        <v>5.41</v>
      </c>
      <c r="N88" s="68">
        <v>17697</v>
      </c>
      <c r="O88" s="69">
        <f t="shared" ref="O88:O120" si="88">N88*M88</f>
        <v>95740.77</v>
      </c>
      <c r="P88" s="46"/>
      <c r="Q88" s="46">
        <v>5</v>
      </c>
      <c r="R88" s="46"/>
      <c r="S88" s="46"/>
      <c r="T88" s="46">
        <v>3</v>
      </c>
      <c r="U88" s="46"/>
      <c r="V88" s="67">
        <f t="shared" si="50"/>
        <v>0</v>
      </c>
      <c r="W88" s="67">
        <f t="shared" si="51"/>
        <v>8</v>
      </c>
      <c r="X88" s="67">
        <f t="shared" si="51"/>
        <v>0</v>
      </c>
      <c r="Y88" s="69">
        <f t="shared" ref="Y88:Y98" si="89">SUM(O88/16*P88)</f>
        <v>0</v>
      </c>
      <c r="Z88" s="69">
        <f t="shared" ref="Z88:Z98" si="90">SUM(O88/16*Q88)</f>
        <v>29918.990625000002</v>
      </c>
      <c r="AA88" s="69">
        <f t="shared" ref="AA88:AA98" si="91">SUM(O88/16*R88)</f>
        <v>0</v>
      </c>
      <c r="AB88" s="69">
        <f t="shared" ref="AB88:AB98" si="92">SUM(O88/16*S88)</f>
        <v>0</v>
      </c>
      <c r="AC88" s="69">
        <f t="shared" ref="AC88:AC98" si="93">SUM(O88/16*T88)</f>
        <v>17951.394375</v>
      </c>
      <c r="AD88" s="69">
        <f t="shared" ref="AD88:AD98" si="94">SUM(O88/16*U88)</f>
        <v>0</v>
      </c>
      <c r="AE88" s="69">
        <f t="shared" si="52"/>
        <v>47870.385000000002</v>
      </c>
      <c r="AF88" s="69">
        <f t="shared" ref="AF88:AF120" si="95">AE88*50%</f>
        <v>23935.192500000001</v>
      </c>
      <c r="AG88" s="69"/>
      <c r="AH88" s="69">
        <f t="shared" ref="AH88:AH150" si="96">SUM(N88/16*S88+N88/16*T88+N88/16*U88)*20%</f>
        <v>663.63750000000005</v>
      </c>
      <c r="AI88" s="69">
        <f t="shared" ref="AI88:AI120" si="97">AH88+AG88+AF88+AE88</f>
        <v>72469.214999999997</v>
      </c>
      <c r="AJ88" s="78"/>
      <c r="AK88" s="71">
        <f t="shared" ref="AK88:AK98" si="98">N88/16*AJ88*40%</f>
        <v>0</v>
      </c>
      <c r="AL88" s="78"/>
      <c r="AM88" s="71">
        <f t="shared" ref="AM88:AM98" si="99">N88/16*AL88*50%</f>
        <v>0</v>
      </c>
      <c r="AN88" s="71">
        <f t="shared" si="86"/>
        <v>0</v>
      </c>
      <c r="AO88" s="71">
        <f t="shared" si="58"/>
        <v>0</v>
      </c>
      <c r="AP88" s="78"/>
      <c r="AQ88" s="71">
        <f t="shared" ref="AQ88:AQ98" si="100">N88/16*AP88*50%</f>
        <v>0</v>
      </c>
      <c r="AR88" s="78">
        <v>8</v>
      </c>
      <c r="AS88" s="71">
        <f t="shared" ref="AS88:AS98" si="101">N88/16*AR88*40%</f>
        <v>3539.4</v>
      </c>
      <c r="AT88" s="70">
        <f t="shared" si="53"/>
        <v>8</v>
      </c>
      <c r="AU88" s="71">
        <f t="shared" si="53"/>
        <v>3539.4</v>
      </c>
      <c r="AV88" s="70">
        <f t="shared" si="54"/>
        <v>8</v>
      </c>
      <c r="AW88" s="71">
        <f t="shared" si="54"/>
        <v>3539.4</v>
      </c>
      <c r="AX88" s="79"/>
      <c r="AY88" s="80"/>
      <c r="AZ88" s="80"/>
      <c r="BA88" s="80"/>
      <c r="BB88" s="71">
        <f t="shared" si="83"/>
        <v>0</v>
      </c>
      <c r="BC88" s="46"/>
      <c r="BD88" s="46"/>
      <c r="BE88" s="46"/>
      <c r="BF88" s="69">
        <f t="shared" si="55"/>
        <v>0</v>
      </c>
      <c r="BG88" s="69">
        <f t="shared" si="60"/>
        <v>8</v>
      </c>
      <c r="BH88" s="69">
        <f t="shared" ref="BH88:BH120" si="102">(AE88+AF88)*30%</f>
        <v>21541.67325</v>
      </c>
      <c r="BI88" s="72"/>
      <c r="BJ88" s="72">
        <f>(O88/18*BI88)*30%</f>
        <v>0</v>
      </c>
      <c r="BK88" s="69">
        <f>V88+W88+X88</f>
        <v>8</v>
      </c>
      <c r="BL88" s="69">
        <f>(AE88+AF88)*40%</f>
        <v>28722.231</v>
      </c>
      <c r="BM88" s="69"/>
      <c r="BN88" s="69"/>
      <c r="BO88" s="72"/>
      <c r="BP88" s="72">
        <f t="shared" si="33"/>
        <v>0</v>
      </c>
      <c r="BQ88" s="69">
        <f t="shared" ref="BQ88:BQ90" si="103">AW88+BB88+BF88+BH88+BJ88+BL88+BP88+BM88+BN88</f>
        <v>53803.304250000001</v>
      </c>
      <c r="BR88" s="69">
        <f t="shared" ref="BR88:BR120" si="104">AE88+AG88+AH88+BF88+BP88</f>
        <v>48534.022499999999</v>
      </c>
      <c r="BS88" s="69">
        <f t="shared" ref="BS88:BS120" si="105">AW88+BB88+BH88+BJ88</f>
        <v>25081.073250000001</v>
      </c>
      <c r="BT88" s="69">
        <f t="shared" ref="BT88:BT120" si="106">AF88+BL88</f>
        <v>52657.423500000004</v>
      </c>
      <c r="BU88" s="69">
        <f t="shared" ref="BU88:BU120" si="107">SUM(AI88+BQ88)</f>
        <v>126272.51925</v>
      </c>
      <c r="BV88" s="73">
        <f t="shared" ref="BV88:BV120" si="108">BU88*12</f>
        <v>1515270.2309999999</v>
      </c>
      <c r="BW88" s="54" t="s">
        <v>271</v>
      </c>
    </row>
    <row r="89" spans="1:76" s="55" customFormat="1" ht="14.25" customHeight="1" x14ac:dyDescent="0.3">
      <c r="A89" s="101">
        <v>66</v>
      </c>
      <c r="B89" s="1" t="s">
        <v>497</v>
      </c>
      <c r="C89" s="81" t="s">
        <v>80</v>
      </c>
      <c r="D89" s="46" t="s">
        <v>61</v>
      </c>
      <c r="E89" s="82" t="s">
        <v>159</v>
      </c>
      <c r="F89" s="75">
        <v>104</v>
      </c>
      <c r="G89" s="76">
        <v>43823</v>
      </c>
      <c r="H89" s="76">
        <v>45650</v>
      </c>
      <c r="I89" s="75" t="s">
        <v>171</v>
      </c>
      <c r="J89" s="46" t="s">
        <v>349</v>
      </c>
      <c r="K89" s="46" t="s">
        <v>64</v>
      </c>
      <c r="L89" s="77">
        <v>26.1</v>
      </c>
      <c r="M89" s="77">
        <v>5.41</v>
      </c>
      <c r="N89" s="68">
        <v>17697</v>
      </c>
      <c r="O89" s="69">
        <f t="shared" si="88"/>
        <v>95740.77</v>
      </c>
      <c r="P89" s="46"/>
      <c r="Q89" s="46">
        <v>5</v>
      </c>
      <c r="R89" s="46"/>
      <c r="S89" s="46"/>
      <c r="T89" s="46"/>
      <c r="U89" s="46"/>
      <c r="V89" s="67">
        <f t="shared" ref="V89:X98" si="109">SUM(P89+S89)</f>
        <v>0</v>
      </c>
      <c r="W89" s="67">
        <f t="shared" si="109"/>
        <v>5</v>
      </c>
      <c r="X89" s="67">
        <f t="shared" si="109"/>
        <v>0</v>
      </c>
      <c r="Y89" s="69">
        <f t="shared" si="89"/>
        <v>0</v>
      </c>
      <c r="Z89" s="69">
        <f t="shared" si="90"/>
        <v>29918.990625000002</v>
      </c>
      <c r="AA89" s="69">
        <f t="shared" si="91"/>
        <v>0</v>
      </c>
      <c r="AB89" s="69">
        <f t="shared" si="92"/>
        <v>0</v>
      </c>
      <c r="AC89" s="69">
        <f t="shared" si="93"/>
        <v>0</v>
      </c>
      <c r="AD89" s="69">
        <f t="shared" si="94"/>
        <v>0</v>
      </c>
      <c r="AE89" s="69">
        <f t="shared" ref="AE89:AE98" si="110">SUM(Y89:AD89)</f>
        <v>29918.990625000002</v>
      </c>
      <c r="AF89" s="69">
        <f t="shared" si="95"/>
        <v>14959.495312500001</v>
      </c>
      <c r="AG89" s="69"/>
      <c r="AH89" s="69">
        <f t="shared" si="96"/>
        <v>0</v>
      </c>
      <c r="AI89" s="69">
        <f t="shared" si="97"/>
        <v>44878.485937500001</v>
      </c>
      <c r="AJ89" s="78"/>
      <c r="AK89" s="71">
        <f t="shared" si="98"/>
        <v>0</v>
      </c>
      <c r="AL89" s="78"/>
      <c r="AM89" s="71">
        <f t="shared" si="99"/>
        <v>0</v>
      </c>
      <c r="AN89" s="71">
        <f t="shared" si="86"/>
        <v>0</v>
      </c>
      <c r="AO89" s="71">
        <f t="shared" si="58"/>
        <v>0</v>
      </c>
      <c r="AP89" s="78"/>
      <c r="AQ89" s="71">
        <f t="shared" si="100"/>
        <v>0</v>
      </c>
      <c r="AR89" s="78">
        <v>5</v>
      </c>
      <c r="AS89" s="71">
        <f t="shared" si="101"/>
        <v>2212.125</v>
      </c>
      <c r="AT89" s="70">
        <f t="shared" ref="AT89:AU98" si="111">AP89+AR89</f>
        <v>5</v>
      </c>
      <c r="AU89" s="71">
        <f t="shared" si="111"/>
        <v>2212.125</v>
      </c>
      <c r="AV89" s="70">
        <f t="shared" ref="AV89:AW97" si="112">AN89+AT89</f>
        <v>5</v>
      </c>
      <c r="AW89" s="71">
        <f t="shared" si="112"/>
        <v>2212.125</v>
      </c>
      <c r="AX89" s="79"/>
      <c r="AY89" s="80"/>
      <c r="AZ89" s="80"/>
      <c r="BA89" s="80"/>
      <c r="BB89" s="71">
        <f t="shared" si="83"/>
        <v>0</v>
      </c>
      <c r="BC89" s="46"/>
      <c r="BD89" s="46"/>
      <c r="BE89" s="46"/>
      <c r="BF89" s="69">
        <f t="shared" si="55"/>
        <v>0</v>
      </c>
      <c r="BG89" s="69">
        <f t="shared" si="60"/>
        <v>5</v>
      </c>
      <c r="BH89" s="69">
        <f t="shared" si="102"/>
        <v>13463.545781250001</v>
      </c>
      <c r="BI89" s="72"/>
      <c r="BJ89" s="72">
        <f>(O89/18*BI89)*30%</f>
        <v>0</v>
      </c>
      <c r="BK89" s="69">
        <f>V89+W89+X89</f>
        <v>5</v>
      </c>
      <c r="BL89" s="69">
        <f>(AE89+AF89)*40%</f>
        <v>17951.394375</v>
      </c>
      <c r="BM89" s="69"/>
      <c r="BN89" s="69"/>
      <c r="BO89" s="72"/>
      <c r="BP89" s="72">
        <f t="shared" si="33"/>
        <v>0</v>
      </c>
      <c r="BQ89" s="69">
        <f t="shared" si="103"/>
        <v>33627.065156249999</v>
      </c>
      <c r="BR89" s="69">
        <f t="shared" si="104"/>
        <v>29918.990625000002</v>
      </c>
      <c r="BS89" s="69">
        <f t="shared" si="105"/>
        <v>15675.670781250001</v>
      </c>
      <c r="BT89" s="69">
        <f t="shared" si="106"/>
        <v>32910.889687499999</v>
      </c>
      <c r="BU89" s="69">
        <f t="shared" si="107"/>
        <v>78505.551093749993</v>
      </c>
      <c r="BV89" s="73">
        <f t="shared" si="108"/>
        <v>942066.61312499992</v>
      </c>
      <c r="BW89" s="54" t="s">
        <v>271</v>
      </c>
    </row>
    <row r="90" spans="1:76" s="55" customFormat="1" ht="14.25" customHeight="1" x14ac:dyDescent="0.3">
      <c r="A90" s="66">
        <v>67</v>
      </c>
      <c r="B90" s="81" t="s">
        <v>134</v>
      </c>
      <c r="C90" s="81" t="s">
        <v>73</v>
      </c>
      <c r="D90" s="46" t="s">
        <v>61</v>
      </c>
      <c r="E90" s="82" t="s">
        <v>74</v>
      </c>
      <c r="F90" s="75">
        <v>75</v>
      </c>
      <c r="G90" s="76">
        <v>43189</v>
      </c>
      <c r="H90" s="76">
        <v>45015</v>
      </c>
      <c r="I90" s="75" t="s">
        <v>73</v>
      </c>
      <c r="J90" s="46">
        <v>1</v>
      </c>
      <c r="K90" s="46" t="s">
        <v>72</v>
      </c>
      <c r="L90" s="77">
        <v>23.05</v>
      </c>
      <c r="M90" s="46">
        <v>5.12</v>
      </c>
      <c r="N90" s="68">
        <v>17697</v>
      </c>
      <c r="O90" s="69">
        <f t="shared" si="88"/>
        <v>90608.639999999999</v>
      </c>
      <c r="P90" s="46"/>
      <c r="Q90" s="46">
        <v>2</v>
      </c>
      <c r="R90" s="46">
        <v>9</v>
      </c>
      <c r="S90" s="46"/>
      <c r="T90" s="46">
        <v>13</v>
      </c>
      <c r="U90" s="46"/>
      <c r="V90" s="67">
        <f t="shared" si="109"/>
        <v>0</v>
      </c>
      <c r="W90" s="67">
        <f t="shared" si="109"/>
        <v>15</v>
      </c>
      <c r="X90" s="67">
        <f t="shared" si="109"/>
        <v>9</v>
      </c>
      <c r="Y90" s="69">
        <f t="shared" si="89"/>
        <v>0</v>
      </c>
      <c r="Z90" s="69">
        <f t="shared" si="90"/>
        <v>11326.08</v>
      </c>
      <c r="AA90" s="69">
        <f t="shared" si="91"/>
        <v>50967.360000000001</v>
      </c>
      <c r="AB90" s="69">
        <f t="shared" si="92"/>
        <v>0</v>
      </c>
      <c r="AC90" s="69">
        <f t="shared" si="93"/>
        <v>73619.520000000004</v>
      </c>
      <c r="AD90" s="69">
        <f t="shared" si="94"/>
        <v>0</v>
      </c>
      <c r="AE90" s="69">
        <f t="shared" si="110"/>
        <v>135912.96000000002</v>
      </c>
      <c r="AF90" s="69">
        <f t="shared" si="95"/>
        <v>67956.48000000001</v>
      </c>
      <c r="AG90" s="69">
        <f t="shared" si="82"/>
        <v>20386.944000000003</v>
      </c>
      <c r="AH90" s="69">
        <f t="shared" si="96"/>
        <v>2875.7625000000003</v>
      </c>
      <c r="AI90" s="69">
        <f t="shared" si="97"/>
        <v>227132.14650000003</v>
      </c>
      <c r="AJ90" s="78"/>
      <c r="AK90" s="71">
        <f t="shared" si="98"/>
        <v>0</v>
      </c>
      <c r="AL90" s="78"/>
      <c r="AM90" s="71">
        <f t="shared" si="99"/>
        <v>0</v>
      </c>
      <c r="AN90" s="71">
        <f t="shared" si="86"/>
        <v>0</v>
      </c>
      <c r="AO90" s="71">
        <f t="shared" si="58"/>
        <v>0</v>
      </c>
      <c r="AP90" s="78"/>
      <c r="AQ90" s="71">
        <f t="shared" si="100"/>
        <v>0</v>
      </c>
      <c r="AR90" s="78"/>
      <c r="AS90" s="71">
        <f t="shared" si="101"/>
        <v>0</v>
      </c>
      <c r="AT90" s="70">
        <f t="shared" si="111"/>
        <v>0</v>
      </c>
      <c r="AU90" s="71">
        <f t="shared" si="111"/>
        <v>0</v>
      </c>
      <c r="AV90" s="70">
        <f t="shared" si="112"/>
        <v>0</v>
      </c>
      <c r="AW90" s="71">
        <f t="shared" si="112"/>
        <v>0</v>
      </c>
      <c r="AX90" s="79" t="s">
        <v>341</v>
      </c>
      <c r="AY90" s="79"/>
      <c r="AZ90" s="79"/>
      <c r="BA90" s="79">
        <v>0.5</v>
      </c>
      <c r="BB90" s="71">
        <f t="shared" si="83"/>
        <v>5309.0999999999995</v>
      </c>
      <c r="BC90" s="46"/>
      <c r="BD90" s="46"/>
      <c r="BE90" s="46"/>
      <c r="BF90" s="69">
        <f t="shared" si="55"/>
        <v>0</v>
      </c>
      <c r="BG90" s="69">
        <f t="shared" si="60"/>
        <v>24</v>
      </c>
      <c r="BH90" s="69">
        <f t="shared" si="102"/>
        <v>61160.832000000009</v>
      </c>
      <c r="BI90" s="72"/>
      <c r="BJ90" s="72">
        <f>(O90/18*BI90)*30%</f>
        <v>0</v>
      </c>
      <c r="BK90" s="69"/>
      <c r="BL90" s="69"/>
      <c r="BM90" s="69"/>
      <c r="BN90" s="69"/>
      <c r="BO90" s="72"/>
      <c r="BP90" s="72">
        <f t="shared" si="33"/>
        <v>0</v>
      </c>
      <c r="BQ90" s="69">
        <f t="shared" si="103"/>
        <v>66469.932000000015</v>
      </c>
      <c r="BR90" s="69">
        <f t="shared" si="104"/>
        <v>159175.66650000005</v>
      </c>
      <c r="BS90" s="69">
        <f t="shared" si="105"/>
        <v>66469.932000000015</v>
      </c>
      <c r="BT90" s="69">
        <f t="shared" si="106"/>
        <v>67956.48000000001</v>
      </c>
      <c r="BU90" s="69">
        <f t="shared" si="107"/>
        <v>293602.07850000006</v>
      </c>
      <c r="BV90" s="73">
        <f t="shared" si="108"/>
        <v>3523224.9420000007</v>
      </c>
      <c r="BW90" s="54"/>
    </row>
    <row r="91" spans="1:76" s="55" customFormat="1" ht="14.25" customHeight="1" x14ac:dyDescent="0.3">
      <c r="A91" s="101">
        <v>68</v>
      </c>
      <c r="B91" s="81" t="s">
        <v>121</v>
      </c>
      <c r="C91" s="81" t="s">
        <v>122</v>
      </c>
      <c r="D91" s="46" t="s">
        <v>61</v>
      </c>
      <c r="E91" s="82" t="s">
        <v>123</v>
      </c>
      <c r="F91" s="75">
        <v>81</v>
      </c>
      <c r="G91" s="134">
        <v>43304</v>
      </c>
      <c r="H91" s="103">
        <v>45130</v>
      </c>
      <c r="I91" s="75" t="s">
        <v>176</v>
      </c>
      <c r="J91" s="46" t="s">
        <v>349</v>
      </c>
      <c r="K91" s="46" t="s">
        <v>64</v>
      </c>
      <c r="L91" s="77">
        <v>26.02</v>
      </c>
      <c r="M91" s="46">
        <v>5.41</v>
      </c>
      <c r="N91" s="68">
        <v>17697</v>
      </c>
      <c r="O91" s="69">
        <f t="shared" si="88"/>
        <v>95740.77</v>
      </c>
      <c r="P91" s="46"/>
      <c r="Q91" s="46">
        <v>2</v>
      </c>
      <c r="R91" s="46">
        <v>5</v>
      </c>
      <c r="S91" s="46"/>
      <c r="T91" s="46">
        <v>3</v>
      </c>
      <c r="U91" s="46"/>
      <c r="V91" s="67">
        <f t="shared" si="109"/>
        <v>0</v>
      </c>
      <c r="W91" s="67">
        <f t="shared" si="109"/>
        <v>5</v>
      </c>
      <c r="X91" s="67">
        <f t="shared" si="109"/>
        <v>5</v>
      </c>
      <c r="Y91" s="69">
        <f t="shared" si="89"/>
        <v>0</v>
      </c>
      <c r="Z91" s="69">
        <f t="shared" si="90"/>
        <v>11967.596250000001</v>
      </c>
      <c r="AA91" s="69">
        <f t="shared" si="91"/>
        <v>29918.990625000002</v>
      </c>
      <c r="AB91" s="69">
        <f t="shared" si="92"/>
        <v>0</v>
      </c>
      <c r="AC91" s="69">
        <f t="shared" si="93"/>
        <v>17951.394375</v>
      </c>
      <c r="AD91" s="69">
        <f t="shared" si="94"/>
        <v>0</v>
      </c>
      <c r="AE91" s="69">
        <f t="shared" si="110"/>
        <v>59837.981249999997</v>
      </c>
      <c r="AF91" s="69">
        <f t="shared" si="95"/>
        <v>29918.990624999999</v>
      </c>
      <c r="AG91" s="69">
        <f t="shared" si="82"/>
        <v>8975.6971874999999</v>
      </c>
      <c r="AH91" s="69">
        <f t="shared" si="96"/>
        <v>663.63750000000005</v>
      </c>
      <c r="AI91" s="69">
        <f t="shared" si="97"/>
        <v>99396.306562499987</v>
      </c>
      <c r="AJ91" s="78"/>
      <c r="AK91" s="71">
        <f t="shared" si="98"/>
        <v>0</v>
      </c>
      <c r="AL91" s="78"/>
      <c r="AM91" s="71">
        <f t="shared" si="99"/>
        <v>0</v>
      </c>
      <c r="AN91" s="71">
        <f t="shared" si="86"/>
        <v>0</v>
      </c>
      <c r="AO91" s="71">
        <f t="shared" si="58"/>
        <v>0</v>
      </c>
      <c r="AP91" s="78"/>
      <c r="AQ91" s="71">
        <f t="shared" si="100"/>
        <v>0</v>
      </c>
      <c r="AR91" s="78">
        <v>8.5</v>
      </c>
      <c r="AS91" s="71">
        <f t="shared" si="101"/>
        <v>3760.6125000000002</v>
      </c>
      <c r="AT91" s="70">
        <f t="shared" si="111"/>
        <v>8.5</v>
      </c>
      <c r="AU91" s="71">
        <f t="shared" si="111"/>
        <v>3760.6125000000002</v>
      </c>
      <c r="AV91" s="70">
        <f t="shared" si="112"/>
        <v>8.5</v>
      </c>
      <c r="AW91" s="71">
        <f t="shared" si="112"/>
        <v>3760.6125000000002</v>
      </c>
      <c r="AX91" s="79" t="s">
        <v>188</v>
      </c>
      <c r="AY91" s="80"/>
      <c r="AZ91" s="80">
        <v>1</v>
      </c>
      <c r="BA91" s="80"/>
      <c r="BB91" s="71">
        <f t="shared" si="83"/>
        <v>10618.199999999999</v>
      </c>
      <c r="BC91" s="46"/>
      <c r="BD91" s="46"/>
      <c r="BE91" s="46"/>
      <c r="BF91" s="69">
        <f t="shared" si="55"/>
        <v>0</v>
      </c>
      <c r="BG91" s="69">
        <f t="shared" si="60"/>
        <v>10</v>
      </c>
      <c r="BH91" s="69">
        <f t="shared" si="102"/>
        <v>26927.091562499994</v>
      </c>
      <c r="BI91" s="72"/>
      <c r="BJ91" s="72">
        <v>17697</v>
      </c>
      <c r="BK91" s="69">
        <f>V91+W91+X91</f>
        <v>10</v>
      </c>
      <c r="BL91" s="69">
        <f>(AE91+AF91)*40%</f>
        <v>35902.78875</v>
      </c>
      <c r="BM91" s="193"/>
      <c r="BN91" s="193">
        <v>17697</v>
      </c>
      <c r="BO91" s="69"/>
      <c r="BP91" s="72">
        <f t="shared" si="33"/>
        <v>0</v>
      </c>
      <c r="BQ91" s="69">
        <f>AW91+BB91+BF91+BH91+BJ91+BL91+BP91+BM91+BN91</f>
        <v>112602.6928125</v>
      </c>
      <c r="BR91" s="69">
        <f t="shared" si="104"/>
        <v>69477.315937499996</v>
      </c>
      <c r="BS91" s="69">
        <f t="shared" si="105"/>
        <v>59002.904062499991</v>
      </c>
      <c r="BT91" s="69">
        <f t="shared" si="106"/>
        <v>65821.779374999998</v>
      </c>
      <c r="BU91" s="69">
        <f t="shared" si="107"/>
        <v>211998.99937499998</v>
      </c>
      <c r="BV91" s="73">
        <f t="shared" si="108"/>
        <v>2543987.9924999997</v>
      </c>
      <c r="BW91" s="54" t="s">
        <v>228</v>
      </c>
      <c r="BX91" s="55" t="s">
        <v>286</v>
      </c>
    </row>
    <row r="92" spans="1:76" s="55" customFormat="1" ht="14.25" customHeight="1" x14ac:dyDescent="0.3">
      <c r="A92" s="66">
        <v>69</v>
      </c>
      <c r="B92" s="81" t="s">
        <v>121</v>
      </c>
      <c r="C92" s="81" t="s">
        <v>495</v>
      </c>
      <c r="D92" s="46" t="s">
        <v>61</v>
      </c>
      <c r="E92" s="82" t="s">
        <v>123</v>
      </c>
      <c r="F92" s="75">
        <v>81</v>
      </c>
      <c r="G92" s="134">
        <v>43304</v>
      </c>
      <c r="H92" s="103">
        <v>45130</v>
      </c>
      <c r="I92" s="75" t="s">
        <v>176</v>
      </c>
      <c r="J92" s="46" t="s">
        <v>349</v>
      </c>
      <c r="K92" s="46" t="s">
        <v>64</v>
      </c>
      <c r="L92" s="77">
        <v>26.02</v>
      </c>
      <c r="M92" s="46">
        <v>5.41</v>
      </c>
      <c r="N92" s="68">
        <v>17697</v>
      </c>
      <c r="O92" s="69">
        <f t="shared" si="88"/>
        <v>95740.77</v>
      </c>
      <c r="P92" s="46"/>
      <c r="Q92" s="46">
        <v>1</v>
      </c>
      <c r="R92" s="46"/>
      <c r="S92" s="46"/>
      <c r="T92" s="46">
        <v>2</v>
      </c>
      <c r="U92" s="46"/>
      <c r="V92" s="67">
        <f t="shared" si="109"/>
        <v>0</v>
      </c>
      <c r="W92" s="67">
        <f t="shared" si="109"/>
        <v>3</v>
      </c>
      <c r="X92" s="67">
        <f t="shared" si="109"/>
        <v>0</v>
      </c>
      <c r="Y92" s="69">
        <f t="shared" si="89"/>
        <v>0</v>
      </c>
      <c r="Z92" s="69">
        <f t="shared" si="90"/>
        <v>5983.7981250000003</v>
      </c>
      <c r="AA92" s="69">
        <f t="shared" si="91"/>
        <v>0</v>
      </c>
      <c r="AB92" s="69">
        <f t="shared" si="92"/>
        <v>0</v>
      </c>
      <c r="AC92" s="69">
        <f t="shared" si="93"/>
        <v>11967.596250000001</v>
      </c>
      <c r="AD92" s="69">
        <f t="shared" si="94"/>
        <v>0</v>
      </c>
      <c r="AE92" s="69">
        <f t="shared" si="110"/>
        <v>17951.394375</v>
      </c>
      <c r="AF92" s="69">
        <f t="shared" si="95"/>
        <v>8975.6971874999999</v>
      </c>
      <c r="AG92" s="69">
        <f t="shared" si="82"/>
        <v>2692.70915625</v>
      </c>
      <c r="AH92" s="69">
        <f t="shared" si="96"/>
        <v>442.42500000000001</v>
      </c>
      <c r="AI92" s="69">
        <f t="shared" si="97"/>
        <v>30062.22571875</v>
      </c>
      <c r="AJ92" s="78"/>
      <c r="AK92" s="71">
        <f t="shared" si="98"/>
        <v>0</v>
      </c>
      <c r="AL92" s="78"/>
      <c r="AM92" s="71">
        <f t="shared" si="99"/>
        <v>0</v>
      </c>
      <c r="AN92" s="71">
        <f t="shared" si="86"/>
        <v>0</v>
      </c>
      <c r="AO92" s="71">
        <f t="shared" si="58"/>
        <v>0</v>
      </c>
      <c r="AP92" s="78"/>
      <c r="AQ92" s="71">
        <f t="shared" si="100"/>
        <v>0</v>
      </c>
      <c r="AR92" s="78"/>
      <c r="AS92" s="71">
        <f t="shared" si="101"/>
        <v>0</v>
      </c>
      <c r="AT92" s="70">
        <f t="shared" si="111"/>
        <v>0</v>
      </c>
      <c r="AU92" s="71">
        <f t="shared" si="111"/>
        <v>0</v>
      </c>
      <c r="AV92" s="70">
        <f t="shared" si="112"/>
        <v>0</v>
      </c>
      <c r="AW92" s="71">
        <f t="shared" si="112"/>
        <v>0</v>
      </c>
      <c r="AX92" s="79"/>
      <c r="AY92" s="80"/>
      <c r="AZ92" s="80"/>
      <c r="BA92" s="80"/>
      <c r="BB92" s="71">
        <f t="shared" si="83"/>
        <v>0</v>
      </c>
      <c r="BC92" s="46"/>
      <c r="BD92" s="46"/>
      <c r="BE92" s="46"/>
      <c r="BF92" s="69">
        <f t="shared" si="55"/>
        <v>0</v>
      </c>
      <c r="BG92" s="69">
        <f t="shared" si="60"/>
        <v>3</v>
      </c>
      <c r="BH92" s="69">
        <f t="shared" si="102"/>
        <v>8078.127468749999</v>
      </c>
      <c r="BI92" s="72"/>
      <c r="BJ92" s="72">
        <f t="shared" ref="BJ92:BJ98" si="113">(O92/18*BI92)*30%</f>
        <v>0</v>
      </c>
      <c r="BK92" s="69">
        <f>V92+W92+X92</f>
        <v>3</v>
      </c>
      <c r="BL92" s="69">
        <f>(AE92+AF92)*40%</f>
        <v>10770.836625</v>
      </c>
      <c r="BM92" s="69"/>
      <c r="BN92" s="69"/>
      <c r="BO92" s="69"/>
      <c r="BP92" s="72">
        <f t="shared" ref="BP92:BP155" si="114">7079/16*BO92</f>
        <v>0</v>
      </c>
      <c r="BQ92" s="69">
        <f t="shared" ref="BQ92:BQ98" si="115">AW92+BB92+BF92+BH92+BJ92+BL92+BP92+BM92+BN92</f>
        <v>18848.964093750001</v>
      </c>
      <c r="BR92" s="69">
        <f t="shared" si="104"/>
        <v>21086.528531249998</v>
      </c>
      <c r="BS92" s="69">
        <f t="shared" si="105"/>
        <v>8078.127468749999</v>
      </c>
      <c r="BT92" s="69">
        <f t="shared" si="106"/>
        <v>19746.533812499998</v>
      </c>
      <c r="BU92" s="69">
        <f t="shared" si="107"/>
        <v>48911.189812500001</v>
      </c>
      <c r="BV92" s="73">
        <f t="shared" si="108"/>
        <v>586934.27775000001</v>
      </c>
      <c r="BW92" s="54" t="s">
        <v>228</v>
      </c>
      <c r="BX92" s="149"/>
    </row>
    <row r="93" spans="1:76" s="55" customFormat="1" ht="14.25" customHeight="1" x14ac:dyDescent="0.3">
      <c r="A93" s="101">
        <v>70</v>
      </c>
      <c r="B93" s="81" t="s">
        <v>230</v>
      </c>
      <c r="C93" s="81" t="s">
        <v>296</v>
      </c>
      <c r="D93" s="46" t="s">
        <v>61</v>
      </c>
      <c r="E93" s="102" t="s">
        <v>256</v>
      </c>
      <c r="F93" s="75"/>
      <c r="G93" s="76"/>
      <c r="H93" s="76"/>
      <c r="I93" s="75"/>
      <c r="J93" s="46" t="s">
        <v>65</v>
      </c>
      <c r="K93" s="46" t="s">
        <v>62</v>
      </c>
      <c r="L93" s="77">
        <v>4</v>
      </c>
      <c r="M93" s="46">
        <v>4.2300000000000004</v>
      </c>
      <c r="N93" s="68">
        <v>17697</v>
      </c>
      <c r="O93" s="69">
        <f t="shared" si="88"/>
        <v>74858.310000000012</v>
      </c>
      <c r="P93" s="46">
        <v>16</v>
      </c>
      <c r="Q93" s="46"/>
      <c r="R93" s="46"/>
      <c r="S93" s="46"/>
      <c r="T93" s="46"/>
      <c r="U93" s="46"/>
      <c r="V93" s="67">
        <f t="shared" si="109"/>
        <v>16</v>
      </c>
      <c r="W93" s="67">
        <f t="shared" si="109"/>
        <v>0</v>
      </c>
      <c r="X93" s="67">
        <f t="shared" si="109"/>
        <v>0</v>
      </c>
      <c r="Y93" s="69">
        <f t="shared" si="89"/>
        <v>74858.310000000012</v>
      </c>
      <c r="Z93" s="69">
        <f t="shared" si="90"/>
        <v>0</v>
      </c>
      <c r="AA93" s="69">
        <f t="shared" si="91"/>
        <v>0</v>
      </c>
      <c r="AB93" s="69">
        <f t="shared" si="92"/>
        <v>0</v>
      </c>
      <c r="AC93" s="69">
        <f t="shared" si="93"/>
        <v>0</v>
      </c>
      <c r="AD93" s="69">
        <f t="shared" si="94"/>
        <v>0</v>
      </c>
      <c r="AE93" s="69">
        <f t="shared" si="110"/>
        <v>74858.310000000012</v>
      </c>
      <c r="AF93" s="69">
        <f t="shared" si="95"/>
        <v>37429.155000000006</v>
      </c>
      <c r="AG93" s="69">
        <f t="shared" si="82"/>
        <v>11228.746500000003</v>
      </c>
      <c r="AH93" s="69">
        <f t="shared" si="96"/>
        <v>0</v>
      </c>
      <c r="AI93" s="69">
        <f t="shared" si="97"/>
        <v>123516.21150000002</v>
      </c>
      <c r="AJ93" s="78">
        <v>16</v>
      </c>
      <c r="AK93" s="71">
        <f t="shared" si="98"/>
        <v>7078.8</v>
      </c>
      <c r="AL93" s="78"/>
      <c r="AM93" s="71">
        <f t="shared" si="99"/>
        <v>0</v>
      </c>
      <c r="AN93" s="71">
        <f t="shared" si="86"/>
        <v>16</v>
      </c>
      <c r="AO93" s="71">
        <f t="shared" si="58"/>
        <v>7078.8</v>
      </c>
      <c r="AP93" s="78"/>
      <c r="AQ93" s="71">
        <f t="shared" si="100"/>
        <v>0</v>
      </c>
      <c r="AR93" s="78"/>
      <c r="AS93" s="71">
        <f t="shared" si="101"/>
        <v>0</v>
      </c>
      <c r="AT93" s="70">
        <f t="shared" si="111"/>
        <v>0</v>
      </c>
      <c r="AU93" s="71">
        <f t="shared" si="111"/>
        <v>0</v>
      </c>
      <c r="AV93" s="70">
        <f t="shared" si="112"/>
        <v>16</v>
      </c>
      <c r="AW93" s="71">
        <f t="shared" si="112"/>
        <v>7078.8</v>
      </c>
      <c r="AX93" s="79" t="s">
        <v>194</v>
      </c>
      <c r="AY93" s="80">
        <v>1</v>
      </c>
      <c r="AZ93" s="80"/>
      <c r="BA93" s="80"/>
      <c r="BB93" s="71">
        <f>17697*50%</f>
        <v>8848.5</v>
      </c>
      <c r="BC93" s="46"/>
      <c r="BD93" s="46"/>
      <c r="BE93" s="46"/>
      <c r="BF93" s="69">
        <f t="shared" si="55"/>
        <v>0</v>
      </c>
      <c r="BG93" s="69">
        <f t="shared" si="60"/>
        <v>16</v>
      </c>
      <c r="BH93" s="69">
        <f t="shared" si="102"/>
        <v>33686.239500000003</v>
      </c>
      <c r="BI93" s="72"/>
      <c r="BJ93" s="72">
        <f t="shared" si="113"/>
        <v>0</v>
      </c>
      <c r="BK93" s="69"/>
      <c r="BL93" s="69"/>
      <c r="BM93" s="69"/>
      <c r="BN93" s="69"/>
      <c r="BO93" s="72"/>
      <c r="BP93" s="72">
        <f t="shared" si="114"/>
        <v>0</v>
      </c>
      <c r="BQ93" s="69">
        <f t="shared" si="115"/>
        <v>49613.539499999999</v>
      </c>
      <c r="BR93" s="69">
        <f t="shared" si="104"/>
        <v>86087.056500000021</v>
      </c>
      <c r="BS93" s="69">
        <f t="shared" si="105"/>
        <v>49613.539499999999</v>
      </c>
      <c r="BT93" s="69">
        <f t="shared" si="106"/>
        <v>37429.155000000006</v>
      </c>
      <c r="BU93" s="69">
        <f t="shared" si="107"/>
        <v>173129.75100000002</v>
      </c>
      <c r="BV93" s="73">
        <f t="shared" si="108"/>
        <v>2077557.0120000001</v>
      </c>
      <c r="BW93" s="54"/>
      <c r="BX93" s="140"/>
    </row>
    <row r="94" spans="1:76" s="55" customFormat="1" ht="14.25" customHeight="1" x14ac:dyDescent="0.3">
      <c r="A94" s="66">
        <v>71</v>
      </c>
      <c r="B94" s="81" t="s">
        <v>441</v>
      </c>
      <c r="C94" s="81" t="s">
        <v>155</v>
      </c>
      <c r="D94" s="46" t="s">
        <v>61</v>
      </c>
      <c r="E94" s="102" t="s">
        <v>260</v>
      </c>
      <c r="F94" s="75">
        <v>114</v>
      </c>
      <c r="G94" s="76">
        <v>44193</v>
      </c>
      <c r="H94" s="76">
        <v>46019</v>
      </c>
      <c r="I94" s="75" t="s">
        <v>170</v>
      </c>
      <c r="J94" s="46" t="s">
        <v>348</v>
      </c>
      <c r="K94" s="46" t="s">
        <v>72</v>
      </c>
      <c r="L94" s="77">
        <v>25</v>
      </c>
      <c r="M94" s="46">
        <v>5.2</v>
      </c>
      <c r="N94" s="68">
        <v>17697</v>
      </c>
      <c r="O94" s="69">
        <f t="shared" si="88"/>
        <v>92024.400000000009</v>
      </c>
      <c r="P94" s="46"/>
      <c r="Q94" s="46"/>
      <c r="R94" s="46"/>
      <c r="S94" s="46">
        <v>16</v>
      </c>
      <c r="T94" s="46"/>
      <c r="U94" s="46"/>
      <c r="V94" s="67">
        <f t="shared" si="109"/>
        <v>16</v>
      </c>
      <c r="W94" s="67">
        <f t="shared" si="109"/>
        <v>0</v>
      </c>
      <c r="X94" s="67">
        <f t="shared" si="109"/>
        <v>0</v>
      </c>
      <c r="Y94" s="69">
        <f t="shared" si="89"/>
        <v>0</v>
      </c>
      <c r="Z94" s="69">
        <f t="shared" si="90"/>
        <v>0</v>
      </c>
      <c r="AA94" s="69">
        <f t="shared" si="91"/>
        <v>0</v>
      </c>
      <c r="AB94" s="69">
        <f t="shared" si="92"/>
        <v>92024.400000000009</v>
      </c>
      <c r="AC94" s="69">
        <f t="shared" si="93"/>
        <v>0</v>
      </c>
      <c r="AD94" s="69">
        <f t="shared" si="94"/>
        <v>0</v>
      </c>
      <c r="AE94" s="69">
        <f t="shared" si="110"/>
        <v>92024.400000000009</v>
      </c>
      <c r="AF94" s="69">
        <f t="shared" si="95"/>
        <v>46012.200000000004</v>
      </c>
      <c r="AG94" s="69">
        <f t="shared" si="82"/>
        <v>13803.660000000002</v>
      </c>
      <c r="AH94" s="69">
        <f t="shared" si="96"/>
        <v>3539.4</v>
      </c>
      <c r="AI94" s="69">
        <f t="shared" si="97"/>
        <v>155379.66000000003</v>
      </c>
      <c r="AJ94" s="78">
        <v>16</v>
      </c>
      <c r="AK94" s="71">
        <f t="shared" si="98"/>
        <v>7078.8</v>
      </c>
      <c r="AL94" s="78"/>
      <c r="AM94" s="71">
        <f t="shared" si="99"/>
        <v>0</v>
      </c>
      <c r="AN94" s="71">
        <f t="shared" si="86"/>
        <v>16</v>
      </c>
      <c r="AO94" s="71">
        <f t="shared" si="58"/>
        <v>7078.8</v>
      </c>
      <c r="AP94" s="78"/>
      <c r="AQ94" s="71">
        <f t="shared" si="100"/>
        <v>0</v>
      </c>
      <c r="AR94" s="78"/>
      <c r="AS94" s="71">
        <f t="shared" si="101"/>
        <v>0</v>
      </c>
      <c r="AT94" s="70">
        <f t="shared" si="111"/>
        <v>0</v>
      </c>
      <c r="AU94" s="71">
        <f t="shared" si="111"/>
        <v>0</v>
      </c>
      <c r="AV94" s="70">
        <f t="shared" si="112"/>
        <v>16</v>
      </c>
      <c r="AW94" s="71">
        <f t="shared" si="112"/>
        <v>7078.8</v>
      </c>
      <c r="AX94" s="79" t="s">
        <v>187</v>
      </c>
      <c r="AY94" s="80">
        <v>1</v>
      </c>
      <c r="AZ94" s="80"/>
      <c r="BA94" s="80"/>
      <c r="BB94" s="71">
        <f>17697*50%</f>
        <v>8848.5</v>
      </c>
      <c r="BC94" s="46"/>
      <c r="BD94" s="46"/>
      <c r="BE94" s="46"/>
      <c r="BF94" s="69">
        <f t="shared" si="55"/>
        <v>0</v>
      </c>
      <c r="BG94" s="69">
        <f t="shared" si="60"/>
        <v>16</v>
      </c>
      <c r="BH94" s="69">
        <f t="shared" si="102"/>
        <v>41410.980000000003</v>
      </c>
      <c r="BI94" s="72"/>
      <c r="BJ94" s="72">
        <f t="shared" si="113"/>
        <v>0</v>
      </c>
      <c r="BK94" s="69">
        <v>15</v>
      </c>
      <c r="BL94" s="69">
        <f>(AE94+AF94)*35%</f>
        <v>48312.81</v>
      </c>
      <c r="BM94" s="69"/>
      <c r="BN94" s="69"/>
      <c r="BO94" s="72"/>
      <c r="BP94" s="72">
        <f t="shared" si="114"/>
        <v>0</v>
      </c>
      <c r="BQ94" s="69">
        <f t="shared" si="115"/>
        <v>105651.09</v>
      </c>
      <c r="BR94" s="69">
        <f t="shared" si="104"/>
        <v>109367.46</v>
      </c>
      <c r="BS94" s="69">
        <f t="shared" si="105"/>
        <v>57338.28</v>
      </c>
      <c r="BT94" s="69">
        <f t="shared" si="106"/>
        <v>94325.010000000009</v>
      </c>
      <c r="BU94" s="69">
        <f t="shared" si="107"/>
        <v>261030.75000000003</v>
      </c>
      <c r="BV94" s="73">
        <f t="shared" si="108"/>
        <v>3132369.0000000005</v>
      </c>
      <c r="BW94" s="54" t="s">
        <v>227</v>
      </c>
    </row>
    <row r="95" spans="1:76" s="55" customFormat="1" ht="14.25" customHeight="1" x14ac:dyDescent="0.3">
      <c r="A95" s="101">
        <v>72</v>
      </c>
      <c r="B95" s="81" t="s">
        <v>200</v>
      </c>
      <c r="C95" s="81" t="s">
        <v>111</v>
      </c>
      <c r="D95" s="46" t="s">
        <v>108</v>
      </c>
      <c r="E95" s="102" t="s">
        <v>261</v>
      </c>
      <c r="F95" s="75">
        <v>100</v>
      </c>
      <c r="G95" s="76">
        <v>43817</v>
      </c>
      <c r="H95" s="76">
        <v>45644</v>
      </c>
      <c r="I95" s="75" t="s">
        <v>270</v>
      </c>
      <c r="J95" s="46" t="s">
        <v>350</v>
      </c>
      <c r="K95" s="46" t="s">
        <v>87</v>
      </c>
      <c r="L95" s="77">
        <v>4</v>
      </c>
      <c r="M95" s="46">
        <v>3.85</v>
      </c>
      <c r="N95" s="68">
        <v>17697</v>
      </c>
      <c r="O95" s="69">
        <f t="shared" si="88"/>
        <v>68133.45</v>
      </c>
      <c r="P95" s="46"/>
      <c r="Q95" s="46">
        <v>2</v>
      </c>
      <c r="R95" s="46"/>
      <c r="S95" s="46">
        <v>10</v>
      </c>
      <c r="T95" s="46">
        <v>4</v>
      </c>
      <c r="U95" s="46"/>
      <c r="V95" s="67">
        <f t="shared" si="109"/>
        <v>10</v>
      </c>
      <c r="W95" s="67">
        <f t="shared" si="109"/>
        <v>6</v>
      </c>
      <c r="X95" s="67">
        <f t="shared" si="109"/>
        <v>0</v>
      </c>
      <c r="Y95" s="69">
        <f t="shared" si="89"/>
        <v>0</v>
      </c>
      <c r="Z95" s="69">
        <f t="shared" si="90"/>
        <v>8516.6812499999996</v>
      </c>
      <c r="AA95" s="69">
        <f t="shared" si="91"/>
        <v>0</v>
      </c>
      <c r="AB95" s="69">
        <f t="shared" si="92"/>
        <v>42583.40625</v>
      </c>
      <c r="AC95" s="69">
        <f t="shared" si="93"/>
        <v>17033.362499999999</v>
      </c>
      <c r="AD95" s="69">
        <f t="shared" si="94"/>
        <v>0</v>
      </c>
      <c r="AE95" s="69">
        <f t="shared" si="110"/>
        <v>68133.45</v>
      </c>
      <c r="AF95" s="69">
        <f t="shared" si="95"/>
        <v>34066.724999999999</v>
      </c>
      <c r="AG95" s="69">
        <f t="shared" si="82"/>
        <v>10220.0175</v>
      </c>
      <c r="AH95" s="69">
        <f t="shared" si="96"/>
        <v>3096.9750000000004</v>
      </c>
      <c r="AI95" s="69">
        <f t="shared" si="97"/>
        <v>115517.1675</v>
      </c>
      <c r="AJ95" s="78"/>
      <c r="AK95" s="71">
        <f t="shared" si="98"/>
        <v>0</v>
      </c>
      <c r="AL95" s="78"/>
      <c r="AM95" s="71">
        <f t="shared" si="99"/>
        <v>0</v>
      </c>
      <c r="AN95" s="71">
        <f t="shared" si="86"/>
        <v>0</v>
      </c>
      <c r="AO95" s="71">
        <f t="shared" si="58"/>
        <v>0</v>
      </c>
      <c r="AP95" s="78"/>
      <c r="AQ95" s="71">
        <f t="shared" si="100"/>
        <v>0</v>
      </c>
      <c r="AR95" s="78"/>
      <c r="AS95" s="71">
        <f t="shared" si="101"/>
        <v>0</v>
      </c>
      <c r="AT95" s="70">
        <f t="shared" si="111"/>
        <v>0</v>
      </c>
      <c r="AU95" s="71">
        <f t="shared" si="111"/>
        <v>0</v>
      </c>
      <c r="AV95" s="70">
        <f t="shared" si="112"/>
        <v>0</v>
      </c>
      <c r="AW95" s="71">
        <f t="shared" si="112"/>
        <v>0</v>
      </c>
      <c r="AX95" s="79" t="s">
        <v>180</v>
      </c>
      <c r="AY95" s="80"/>
      <c r="AZ95" s="80">
        <v>1</v>
      </c>
      <c r="BA95" s="80"/>
      <c r="BB95" s="71">
        <f>17697*60%</f>
        <v>10618.199999999999</v>
      </c>
      <c r="BC95" s="46"/>
      <c r="BD95" s="46"/>
      <c r="BE95" s="46"/>
      <c r="BF95" s="69">
        <f t="shared" si="55"/>
        <v>0</v>
      </c>
      <c r="BG95" s="69">
        <f t="shared" si="60"/>
        <v>16</v>
      </c>
      <c r="BH95" s="69">
        <f t="shared" si="102"/>
        <v>30660.052499999994</v>
      </c>
      <c r="BI95" s="72"/>
      <c r="BJ95" s="72">
        <f t="shared" si="113"/>
        <v>0</v>
      </c>
      <c r="BK95" s="69">
        <f>V95+W95+X95</f>
        <v>16</v>
      </c>
      <c r="BL95" s="69">
        <f>(AE95+AF95)*30%</f>
        <v>30660.052499999994</v>
      </c>
      <c r="BM95" s="69"/>
      <c r="BN95" s="69"/>
      <c r="BO95" s="72">
        <v>6</v>
      </c>
      <c r="BP95" s="72">
        <f t="shared" si="114"/>
        <v>2654.625</v>
      </c>
      <c r="BQ95" s="69">
        <f t="shared" si="115"/>
        <v>74592.929999999993</v>
      </c>
      <c r="BR95" s="69">
        <f t="shared" si="104"/>
        <v>84105.067500000005</v>
      </c>
      <c r="BS95" s="69">
        <f t="shared" si="105"/>
        <v>41278.252499999995</v>
      </c>
      <c r="BT95" s="69">
        <f t="shared" si="106"/>
        <v>64726.777499999997</v>
      </c>
      <c r="BU95" s="69">
        <f t="shared" si="107"/>
        <v>190110.09749999997</v>
      </c>
      <c r="BV95" s="73">
        <f t="shared" si="108"/>
        <v>2281321.17</v>
      </c>
      <c r="BW95" s="54" t="s">
        <v>232</v>
      </c>
    </row>
    <row r="96" spans="1:76" s="55" customFormat="1" ht="14.25" customHeight="1" x14ac:dyDescent="0.3">
      <c r="A96" s="66">
        <v>73</v>
      </c>
      <c r="B96" s="81" t="s">
        <v>374</v>
      </c>
      <c r="C96" s="81" t="s">
        <v>111</v>
      </c>
      <c r="D96" s="46" t="s">
        <v>61</v>
      </c>
      <c r="E96" s="102" t="s">
        <v>375</v>
      </c>
      <c r="F96" s="75"/>
      <c r="G96" s="76"/>
      <c r="H96" s="76"/>
      <c r="I96" s="75"/>
      <c r="J96" s="46" t="s">
        <v>65</v>
      </c>
      <c r="K96" s="46" t="s">
        <v>62</v>
      </c>
      <c r="L96" s="77">
        <v>0</v>
      </c>
      <c r="M96" s="46">
        <v>4.0999999999999996</v>
      </c>
      <c r="N96" s="68">
        <v>17698</v>
      </c>
      <c r="O96" s="69">
        <f t="shared" si="88"/>
        <v>72561.799999999988</v>
      </c>
      <c r="P96" s="46">
        <v>4</v>
      </c>
      <c r="Q96" s="46">
        <v>2</v>
      </c>
      <c r="R96" s="46"/>
      <c r="S96" s="46">
        <v>2</v>
      </c>
      <c r="T96" s="46">
        <v>4</v>
      </c>
      <c r="U96" s="46"/>
      <c r="V96" s="67">
        <f t="shared" si="109"/>
        <v>6</v>
      </c>
      <c r="W96" s="67">
        <f t="shared" si="109"/>
        <v>6</v>
      </c>
      <c r="X96" s="67">
        <f t="shared" si="109"/>
        <v>0</v>
      </c>
      <c r="Y96" s="69">
        <f t="shared" si="89"/>
        <v>18140.449999999997</v>
      </c>
      <c r="Z96" s="69">
        <f t="shared" si="90"/>
        <v>9070.2249999999985</v>
      </c>
      <c r="AA96" s="69">
        <f t="shared" si="91"/>
        <v>0</v>
      </c>
      <c r="AB96" s="69">
        <f t="shared" si="92"/>
        <v>9070.2249999999985</v>
      </c>
      <c r="AC96" s="69">
        <f t="shared" si="93"/>
        <v>18140.449999999997</v>
      </c>
      <c r="AD96" s="69">
        <f t="shared" si="94"/>
        <v>0</v>
      </c>
      <c r="AE96" s="69">
        <f t="shared" si="110"/>
        <v>54421.349999999991</v>
      </c>
      <c r="AF96" s="69">
        <f t="shared" si="95"/>
        <v>27210.674999999996</v>
      </c>
      <c r="AG96" s="69">
        <f t="shared" si="82"/>
        <v>8163.2024999999994</v>
      </c>
      <c r="AH96" s="69">
        <f t="shared" si="96"/>
        <v>1327.3500000000001</v>
      </c>
      <c r="AI96" s="69">
        <f t="shared" si="97"/>
        <v>91122.577499999985</v>
      </c>
      <c r="AJ96" s="78"/>
      <c r="AK96" s="71">
        <f t="shared" si="98"/>
        <v>0</v>
      </c>
      <c r="AL96" s="78"/>
      <c r="AM96" s="71">
        <f t="shared" si="99"/>
        <v>0</v>
      </c>
      <c r="AN96" s="71">
        <f t="shared" si="86"/>
        <v>0</v>
      </c>
      <c r="AO96" s="71">
        <f t="shared" si="58"/>
        <v>0</v>
      </c>
      <c r="AP96" s="78"/>
      <c r="AQ96" s="71">
        <f t="shared" si="100"/>
        <v>0</v>
      </c>
      <c r="AR96" s="78"/>
      <c r="AS96" s="71">
        <f t="shared" si="101"/>
        <v>0</v>
      </c>
      <c r="AT96" s="70">
        <f t="shared" si="111"/>
        <v>0</v>
      </c>
      <c r="AU96" s="71">
        <f t="shared" si="111"/>
        <v>0</v>
      </c>
      <c r="AV96" s="70">
        <f t="shared" si="112"/>
        <v>0</v>
      </c>
      <c r="AW96" s="71">
        <f t="shared" si="112"/>
        <v>0</v>
      </c>
      <c r="AX96" s="79"/>
      <c r="AY96" s="80"/>
      <c r="AZ96" s="80"/>
      <c r="BA96" s="80"/>
      <c r="BB96" s="71"/>
      <c r="BC96" s="46"/>
      <c r="BD96" s="46"/>
      <c r="BE96" s="46"/>
      <c r="BF96" s="69">
        <f t="shared" si="55"/>
        <v>0</v>
      </c>
      <c r="BG96" s="69">
        <f t="shared" si="60"/>
        <v>12</v>
      </c>
      <c r="BH96" s="69">
        <f t="shared" si="102"/>
        <v>24489.607499999998</v>
      </c>
      <c r="BI96" s="72"/>
      <c r="BJ96" s="72">
        <f t="shared" si="113"/>
        <v>0</v>
      </c>
      <c r="BK96" s="69"/>
      <c r="BL96" s="69"/>
      <c r="BM96" s="69"/>
      <c r="BN96" s="69"/>
      <c r="BO96" s="72"/>
      <c r="BP96" s="72">
        <f t="shared" si="114"/>
        <v>0</v>
      </c>
      <c r="BQ96" s="69">
        <f t="shared" si="115"/>
        <v>24489.607499999998</v>
      </c>
      <c r="BR96" s="69">
        <f t="shared" si="104"/>
        <v>63911.902499999989</v>
      </c>
      <c r="BS96" s="69">
        <f t="shared" si="105"/>
        <v>24489.607499999998</v>
      </c>
      <c r="BT96" s="69">
        <f t="shared" si="106"/>
        <v>27210.674999999996</v>
      </c>
      <c r="BU96" s="69">
        <f t="shared" si="107"/>
        <v>115612.18499999998</v>
      </c>
      <c r="BV96" s="73">
        <f t="shared" si="108"/>
        <v>1387346.2199999997</v>
      </c>
      <c r="BW96" s="54"/>
    </row>
    <row r="97" spans="1:77" s="55" customFormat="1" ht="14.25" customHeight="1" x14ac:dyDescent="0.3">
      <c r="A97" s="101">
        <v>74</v>
      </c>
      <c r="B97" s="81" t="s">
        <v>370</v>
      </c>
      <c r="C97" s="81" t="s">
        <v>63</v>
      </c>
      <c r="D97" s="46" t="s">
        <v>108</v>
      </c>
      <c r="E97" s="82" t="s">
        <v>491</v>
      </c>
      <c r="F97" s="75"/>
      <c r="G97" s="134"/>
      <c r="H97" s="103"/>
      <c r="I97" s="75"/>
      <c r="J97" s="46" t="s">
        <v>65</v>
      </c>
      <c r="K97" s="46" t="s">
        <v>83</v>
      </c>
      <c r="L97" s="77">
        <v>0</v>
      </c>
      <c r="M97" s="46">
        <v>3.32</v>
      </c>
      <c r="N97" s="68">
        <v>17697</v>
      </c>
      <c r="O97" s="69">
        <f t="shared" si="88"/>
        <v>58754.039999999994</v>
      </c>
      <c r="P97" s="46">
        <v>3</v>
      </c>
      <c r="Q97" s="46">
        <v>5</v>
      </c>
      <c r="R97" s="46"/>
      <c r="S97" s="46">
        <v>2</v>
      </c>
      <c r="T97" s="46">
        <v>5</v>
      </c>
      <c r="U97" s="46"/>
      <c r="V97" s="67">
        <f t="shared" si="109"/>
        <v>5</v>
      </c>
      <c r="W97" s="67">
        <f t="shared" si="109"/>
        <v>10</v>
      </c>
      <c r="X97" s="67">
        <f t="shared" si="109"/>
        <v>0</v>
      </c>
      <c r="Y97" s="69">
        <f t="shared" si="89"/>
        <v>11016.3825</v>
      </c>
      <c r="Z97" s="69">
        <f t="shared" si="90"/>
        <v>18360.637499999997</v>
      </c>
      <c r="AA97" s="69">
        <f t="shared" si="91"/>
        <v>0</v>
      </c>
      <c r="AB97" s="69">
        <f t="shared" si="92"/>
        <v>7344.2549999999992</v>
      </c>
      <c r="AC97" s="69">
        <f t="shared" si="93"/>
        <v>18360.637499999997</v>
      </c>
      <c r="AD97" s="69">
        <f t="shared" si="94"/>
        <v>0</v>
      </c>
      <c r="AE97" s="69">
        <f t="shared" si="110"/>
        <v>55081.912499999991</v>
      </c>
      <c r="AF97" s="69">
        <f t="shared" si="95"/>
        <v>27540.956249999996</v>
      </c>
      <c r="AG97" s="69">
        <f t="shared" si="82"/>
        <v>8262.2868749999998</v>
      </c>
      <c r="AH97" s="69">
        <f t="shared" si="96"/>
        <v>1548.4875000000002</v>
      </c>
      <c r="AI97" s="69">
        <f t="shared" si="97"/>
        <v>92433.643124999988</v>
      </c>
      <c r="AJ97" s="78"/>
      <c r="AK97" s="71">
        <f t="shared" si="98"/>
        <v>0</v>
      </c>
      <c r="AL97" s="78"/>
      <c r="AM97" s="71">
        <f t="shared" si="99"/>
        <v>0</v>
      </c>
      <c r="AN97" s="71">
        <f t="shared" si="86"/>
        <v>0</v>
      </c>
      <c r="AO97" s="71">
        <f t="shared" si="58"/>
        <v>0</v>
      </c>
      <c r="AP97" s="78"/>
      <c r="AQ97" s="71">
        <f t="shared" si="100"/>
        <v>0</v>
      </c>
      <c r="AR97" s="78"/>
      <c r="AS97" s="71">
        <f t="shared" si="101"/>
        <v>0</v>
      </c>
      <c r="AT97" s="70">
        <f t="shared" si="111"/>
        <v>0</v>
      </c>
      <c r="AU97" s="71">
        <f t="shared" si="111"/>
        <v>0</v>
      </c>
      <c r="AV97" s="70">
        <f t="shared" si="112"/>
        <v>0</v>
      </c>
      <c r="AW97" s="71">
        <f t="shared" si="112"/>
        <v>0</v>
      </c>
      <c r="AX97" s="79"/>
      <c r="AY97" s="80"/>
      <c r="AZ97" s="80"/>
      <c r="BA97" s="80"/>
      <c r="BB97" s="71">
        <f>SUM(N97*AY97)*50%+(N97*AZ97)*60%+(N97*BA97)*60%</f>
        <v>0</v>
      </c>
      <c r="BC97" s="46"/>
      <c r="BD97" s="46"/>
      <c r="BE97" s="46"/>
      <c r="BF97" s="69">
        <f t="shared" si="55"/>
        <v>0</v>
      </c>
      <c r="BG97" s="69">
        <f t="shared" si="60"/>
        <v>15</v>
      </c>
      <c r="BH97" s="69">
        <f t="shared" si="102"/>
        <v>24786.860624999998</v>
      </c>
      <c r="BI97" s="72"/>
      <c r="BJ97" s="72">
        <f t="shared" si="113"/>
        <v>0</v>
      </c>
      <c r="BK97" s="69"/>
      <c r="BL97" s="69"/>
      <c r="BM97" s="69"/>
      <c r="BN97" s="69"/>
      <c r="BO97" s="69"/>
      <c r="BP97" s="72">
        <f t="shared" si="114"/>
        <v>0</v>
      </c>
      <c r="BQ97" s="69">
        <f t="shared" si="115"/>
        <v>24786.860624999998</v>
      </c>
      <c r="BR97" s="69">
        <f t="shared" si="104"/>
        <v>64892.686874999992</v>
      </c>
      <c r="BS97" s="69">
        <f t="shared" si="105"/>
        <v>24786.860624999998</v>
      </c>
      <c r="BT97" s="69">
        <f t="shared" si="106"/>
        <v>27540.956249999996</v>
      </c>
      <c r="BU97" s="69">
        <f t="shared" si="107"/>
        <v>117220.50374999999</v>
      </c>
      <c r="BV97" s="73">
        <f t="shared" si="108"/>
        <v>1406646.0449999999</v>
      </c>
      <c r="BW97" s="54"/>
    </row>
    <row r="98" spans="1:77" s="74" customFormat="1" ht="14.25" customHeight="1" x14ac:dyDescent="0.3">
      <c r="A98" s="101">
        <v>76</v>
      </c>
      <c r="B98" s="104" t="s">
        <v>404</v>
      </c>
      <c r="C98" s="120" t="s">
        <v>198</v>
      </c>
      <c r="D98" s="125" t="s">
        <v>61</v>
      </c>
      <c r="E98" s="102" t="s">
        <v>405</v>
      </c>
      <c r="F98" s="122"/>
      <c r="G98" s="123"/>
      <c r="H98" s="123"/>
      <c r="I98" s="122"/>
      <c r="J98" s="67">
        <v>1</v>
      </c>
      <c r="K98" s="67" t="s">
        <v>72</v>
      </c>
      <c r="L98" s="105">
        <v>16</v>
      </c>
      <c r="M98" s="67">
        <v>5.03</v>
      </c>
      <c r="N98" s="68">
        <v>17697</v>
      </c>
      <c r="O98" s="69">
        <f t="shared" si="88"/>
        <v>89015.91</v>
      </c>
      <c r="P98" s="67"/>
      <c r="Q98" s="67"/>
      <c r="R98" s="67"/>
      <c r="S98" s="67"/>
      <c r="T98" s="67">
        <v>5</v>
      </c>
      <c r="U98" s="67"/>
      <c r="V98" s="67">
        <f t="shared" si="109"/>
        <v>0</v>
      </c>
      <c r="W98" s="67">
        <f t="shared" si="109"/>
        <v>5</v>
      </c>
      <c r="X98" s="67">
        <f t="shared" si="109"/>
        <v>0</v>
      </c>
      <c r="Y98" s="69">
        <f t="shared" si="89"/>
        <v>0</v>
      </c>
      <c r="Z98" s="69">
        <f t="shared" si="90"/>
        <v>0</v>
      </c>
      <c r="AA98" s="69">
        <f t="shared" si="91"/>
        <v>0</v>
      </c>
      <c r="AB98" s="69">
        <f t="shared" si="92"/>
        <v>0</v>
      </c>
      <c r="AC98" s="69">
        <f t="shared" si="93"/>
        <v>27817.471875000003</v>
      </c>
      <c r="AD98" s="69">
        <f t="shared" si="94"/>
        <v>0</v>
      </c>
      <c r="AE98" s="69">
        <f t="shared" si="110"/>
        <v>27817.471875000003</v>
      </c>
      <c r="AF98" s="69">
        <f t="shared" si="95"/>
        <v>13908.735937500001</v>
      </c>
      <c r="AG98" s="69">
        <f t="shared" si="82"/>
        <v>4172.6207812500006</v>
      </c>
      <c r="AH98" s="69">
        <f t="shared" si="96"/>
        <v>1106.0625</v>
      </c>
      <c r="AI98" s="69">
        <f t="shared" si="97"/>
        <v>47004.891093750004</v>
      </c>
      <c r="AJ98" s="106"/>
      <c r="AK98" s="71">
        <f t="shared" si="98"/>
        <v>0</v>
      </c>
      <c r="AL98" s="106"/>
      <c r="AM98" s="71">
        <f t="shared" si="99"/>
        <v>0</v>
      </c>
      <c r="AN98" s="71"/>
      <c r="AO98" s="71">
        <f t="shared" si="58"/>
        <v>0</v>
      </c>
      <c r="AP98" s="106">
        <v>2.5</v>
      </c>
      <c r="AQ98" s="71">
        <f t="shared" si="100"/>
        <v>1382.578125</v>
      </c>
      <c r="AR98" s="71"/>
      <c r="AS98" s="71">
        <f t="shared" si="101"/>
        <v>0</v>
      </c>
      <c r="AT98" s="70">
        <f t="shared" si="111"/>
        <v>2.5</v>
      </c>
      <c r="AU98" s="71">
        <f t="shared" si="111"/>
        <v>1382.578125</v>
      </c>
      <c r="AV98" s="70">
        <v>2.5</v>
      </c>
      <c r="AW98" s="71">
        <f>AO98+AU98</f>
        <v>1382.578125</v>
      </c>
      <c r="AX98" s="107"/>
      <c r="AY98" s="107"/>
      <c r="AZ98" s="124"/>
      <c r="BA98" s="107"/>
      <c r="BB98" s="71">
        <f>SUM(N98*AY98)*50%+(N98*AZ98)*60%+(N98*BA98)*60%</f>
        <v>0</v>
      </c>
      <c r="BC98" s="67"/>
      <c r="BD98" s="67"/>
      <c r="BE98" s="67"/>
      <c r="BF98" s="69">
        <f t="shared" si="55"/>
        <v>0</v>
      </c>
      <c r="BG98" s="69">
        <f>V98+W98+X98</f>
        <v>5</v>
      </c>
      <c r="BH98" s="69">
        <f t="shared" si="102"/>
        <v>12517.862343750001</v>
      </c>
      <c r="BI98" s="69"/>
      <c r="BJ98" s="69">
        <f t="shared" si="113"/>
        <v>0</v>
      </c>
      <c r="BK98" s="69"/>
      <c r="BL98" s="69"/>
      <c r="BM98" s="69"/>
      <c r="BN98" s="69"/>
      <c r="BO98" s="69"/>
      <c r="BP98" s="72">
        <f t="shared" si="114"/>
        <v>0</v>
      </c>
      <c r="BQ98" s="69">
        <f t="shared" si="115"/>
        <v>13900.440468750001</v>
      </c>
      <c r="BR98" s="69">
        <f t="shared" si="104"/>
        <v>33096.155156250003</v>
      </c>
      <c r="BS98" s="69">
        <f t="shared" si="105"/>
        <v>13900.440468750001</v>
      </c>
      <c r="BT98" s="69">
        <f t="shared" si="106"/>
        <v>13908.735937500001</v>
      </c>
      <c r="BU98" s="69">
        <f t="shared" si="107"/>
        <v>60905.331562500003</v>
      </c>
      <c r="BV98" s="73">
        <f t="shared" si="108"/>
        <v>730863.97875000001</v>
      </c>
      <c r="BW98" s="54"/>
      <c r="BY98" s="108"/>
    </row>
    <row r="99" spans="1:77" s="55" customFormat="1" ht="14.25" customHeight="1" x14ac:dyDescent="0.3">
      <c r="A99" s="83"/>
      <c r="B99" s="84" t="s">
        <v>127</v>
      </c>
      <c r="C99" s="84"/>
      <c r="D99" s="85"/>
      <c r="E99" s="82"/>
      <c r="F99" s="86"/>
      <c r="G99" s="87"/>
      <c r="H99" s="87"/>
      <c r="I99" s="86"/>
      <c r="J99" s="84"/>
      <c r="K99" s="85"/>
      <c r="L99" s="77"/>
      <c r="M99" s="88"/>
      <c r="N99" s="84"/>
      <c r="O99" s="89">
        <f>SUM(O24:O97)</f>
        <v>6303219.5179999992</v>
      </c>
      <c r="P99" s="89">
        <f t="shared" ref="P99:BM99" si="116">SUM(P24:P98)</f>
        <v>118</v>
      </c>
      <c r="Q99" s="89">
        <f t="shared" si="116"/>
        <v>157</v>
      </c>
      <c r="R99" s="89">
        <f t="shared" si="116"/>
        <v>112</v>
      </c>
      <c r="S99" s="89">
        <f t="shared" si="116"/>
        <v>184</v>
      </c>
      <c r="T99" s="89">
        <f t="shared" si="116"/>
        <v>278</v>
      </c>
      <c r="U99" s="89">
        <f t="shared" si="116"/>
        <v>27</v>
      </c>
      <c r="V99" s="89">
        <f t="shared" si="116"/>
        <v>302</v>
      </c>
      <c r="W99" s="89">
        <f t="shared" si="116"/>
        <v>435</v>
      </c>
      <c r="X99" s="89">
        <f t="shared" si="116"/>
        <v>139</v>
      </c>
      <c r="Y99" s="89">
        <f t="shared" si="116"/>
        <v>567003.39687499986</v>
      </c>
      <c r="Z99" s="89">
        <f t="shared" si="116"/>
        <v>854013.48999999976</v>
      </c>
      <c r="AA99" s="89">
        <f t="shared" si="116"/>
        <v>617494.78462499997</v>
      </c>
      <c r="AB99" s="89">
        <f t="shared" si="116"/>
        <v>995445.04224999994</v>
      </c>
      <c r="AC99" s="89">
        <f t="shared" si="116"/>
        <v>1481176.549625</v>
      </c>
      <c r="AD99" s="89">
        <f t="shared" si="116"/>
        <v>135306.83775000001</v>
      </c>
      <c r="AE99" s="89">
        <f t="shared" si="116"/>
        <v>4650440.101125001</v>
      </c>
      <c r="AF99" s="89">
        <f t="shared" si="116"/>
        <v>2325220.0505625005</v>
      </c>
      <c r="AG99" s="89">
        <f t="shared" si="116"/>
        <v>625441.89166874986</v>
      </c>
      <c r="AH99" s="89">
        <f t="shared" si="116"/>
        <v>108173.09999999996</v>
      </c>
      <c r="AI99" s="89">
        <f t="shared" si="116"/>
        <v>7709275.1433562506</v>
      </c>
      <c r="AJ99" s="89">
        <f t="shared" si="116"/>
        <v>196</v>
      </c>
      <c r="AK99" s="89">
        <f t="shared" si="116"/>
        <v>86715.47500000002</v>
      </c>
      <c r="AL99" s="89">
        <f t="shared" si="116"/>
        <v>26</v>
      </c>
      <c r="AM99" s="89">
        <f t="shared" si="116"/>
        <v>14378.8125</v>
      </c>
      <c r="AN99" s="89">
        <f t="shared" si="116"/>
        <v>219</v>
      </c>
      <c r="AO99" s="89">
        <f t="shared" si="116"/>
        <v>101094.28750000002</v>
      </c>
      <c r="AP99" s="89">
        <f t="shared" si="116"/>
        <v>122.5</v>
      </c>
      <c r="AQ99" s="89">
        <f t="shared" si="116"/>
        <v>67746.375</v>
      </c>
      <c r="AR99" s="89">
        <f t="shared" si="116"/>
        <v>148</v>
      </c>
      <c r="AS99" s="89">
        <f t="shared" si="116"/>
        <v>65085.633333333339</v>
      </c>
      <c r="AT99" s="89">
        <f t="shared" si="116"/>
        <v>270.5</v>
      </c>
      <c r="AU99" s="89">
        <f t="shared" si="116"/>
        <v>132832.00833333333</v>
      </c>
      <c r="AV99" s="89">
        <f t="shared" si="116"/>
        <v>491.5</v>
      </c>
      <c r="AW99" s="89">
        <f t="shared" si="116"/>
        <v>233926.29583333325</v>
      </c>
      <c r="AX99" s="89">
        <f t="shared" si="116"/>
        <v>0</v>
      </c>
      <c r="AY99" s="89">
        <f t="shared" si="116"/>
        <v>12</v>
      </c>
      <c r="AZ99" s="89">
        <f t="shared" si="116"/>
        <v>13.5</v>
      </c>
      <c r="BA99" s="89">
        <f t="shared" si="116"/>
        <v>2.5</v>
      </c>
      <c r="BB99" s="89">
        <f t="shared" si="116"/>
        <v>285806.5500000001</v>
      </c>
      <c r="BC99" s="89">
        <f t="shared" si="116"/>
        <v>0</v>
      </c>
      <c r="BD99" s="89">
        <f t="shared" si="116"/>
        <v>0</v>
      </c>
      <c r="BE99" s="89">
        <f t="shared" si="116"/>
        <v>0</v>
      </c>
      <c r="BF99" s="89">
        <f t="shared" si="116"/>
        <v>0</v>
      </c>
      <c r="BG99" s="89">
        <f t="shared" si="116"/>
        <v>882</v>
      </c>
      <c r="BH99" s="89">
        <f t="shared" si="116"/>
        <v>2089461.7066312502</v>
      </c>
      <c r="BI99" s="89">
        <f t="shared" si="116"/>
        <v>0</v>
      </c>
      <c r="BJ99" s="89">
        <f t="shared" si="116"/>
        <v>70788</v>
      </c>
      <c r="BK99" s="89">
        <f t="shared" si="116"/>
        <v>528</v>
      </c>
      <c r="BL99" s="89">
        <f t="shared" si="116"/>
        <v>1578818.830725</v>
      </c>
      <c r="BM99" s="89">
        <f t="shared" si="116"/>
        <v>0</v>
      </c>
      <c r="BN99" s="89"/>
      <c r="BO99" s="89">
        <f t="shared" ref="BO99:BV99" si="117">SUM(BO24:BO98)</f>
        <v>49</v>
      </c>
      <c r="BP99" s="89">
        <f t="shared" si="117"/>
        <v>21679.4375</v>
      </c>
      <c r="BQ99" s="89">
        <f t="shared" si="117"/>
        <v>4333571.8206895832</v>
      </c>
      <c r="BR99" s="89">
        <f t="shared" si="117"/>
        <v>5405734.5302937487</v>
      </c>
      <c r="BS99" s="89">
        <f t="shared" si="117"/>
        <v>2679982.5524645834</v>
      </c>
      <c r="BT99" s="89">
        <f t="shared" si="117"/>
        <v>3904038.8812874989</v>
      </c>
      <c r="BU99" s="89">
        <f t="shared" si="117"/>
        <v>12042846.964045836</v>
      </c>
      <c r="BV99" s="89">
        <f t="shared" si="117"/>
        <v>144514163.56854999</v>
      </c>
      <c r="BW99" s="54"/>
    </row>
    <row r="100" spans="1:77" s="55" customFormat="1" ht="14.25" customHeight="1" x14ac:dyDescent="0.3">
      <c r="A100" s="83"/>
      <c r="B100" s="212" t="s">
        <v>128</v>
      </c>
      <c r="C100" s="213"/>
      <c r="D100" s="213"/>
      <c r="E100" s="90"/>
      <c r="F100" s="91"/>
      <c r="G100" s="92"/>
      <c r="H100" s="92"/>
      <c r="I100" s="91"/>
      <c r="J100" s="91"/>
      <c r="K100" s="91"/>
      <c r="L100" s="77"/>
      <c r="M100" s="88"/>
      <c r="N100" s="84"/>
      <c r="O100" s="93">
        <f t="shared" ref="O100:BV100" si="118">SUM(O101:O150)</f>
        <v>4286111.3180000009</v>
      </c>
      <c r="P100" s="93">
        <f t="shared" si="118"/>
        <v>5</v>
      </c>
      <c r="Q100" s="93">
        <f t="shared" si="118"/>
        <v>29</v>
      </c>
      <c r="R100" s="93">
        <f t="shared" si="118"/>
        <v>28</v>
      </c>
      <c r="S100" s="93">
        <f t="shared" si="118"/>
        <v>10</v>
      </c>
      <c r="T100" s="93">
        <f t="shared" si="118"/>
        <v>56</v>
      </c>
      <c r="U100" s="93">
        <f t="shared" si="118"/>
        <v>8</v>
      </c>
      <c r="V100" s="93">
        <f t="shared" si="118"/>
        <v>15</v>
      </c>
      <c r="W100" s="93">
        <f t="shared" si="118"/>
        <v>85</v>
      </c>
      <c r="X100" s="93">
        <f t="shared" si="118"/>
        <v>36</v>
      </c>
      <c r="Y100" s="93">
        <f t="shared" si="118"/>
        <v>24643.584999999999</v>
      </c>
      <c r="Z100" s="93">
        <f t="shared" si="118"/>
        <v>158145.07249999998</v>
      </c>
      <c r="AA100" s="93">
        <f t="shared" si="118"/>
        <v>153890.899875</v>
      </c>
      <c r="AB100" s="93">
        <f t="shared" si="118"/>
        <v>48125.035624999997</v>
      </c>
      <c r="AC100" s="93">
        <f t="shared" si="118"/>
        <v>293250.60687500006</v>
      </c>
      <c r="AD100" s="93">
        <f t="shared" si="118"/>
        <v>41654.313750000001</v>
      </c>
      <c r="AE100" s="93">
        <f t="shared" si="118"/>
        <v>719709.51362499991</v>
      </c>
      <c r="AF100" s="93">
        <f t="shared" si="118"/>
        <v>352405.42587499996</v>
      </c>
      <c r="AG100" s="93">
        <f t="shared" si="118"/>
        <v>101852.62113750001</v>
      </c>
      <c r="AH100" s="93">
        <f t="shared" si="118"/>
        <v>16369.749999999998</v>
      </c>
      <c r="AI100" s="93">
        <f t="shared" si="118"/>
        <v>1190337.3106374999</v>
      </c>
      <c r="AJ100" s="93">
        <f t="shared" si="118"/>
        <v>0</v>
      </c>
      <c r="AK100" s="93">
        <f t="shared" si="118"/>
        <v>0</v>
      </c>
      <c r="AL100" s="93">
        <f t="shared" si="118"/>
        <v>0</v>
      </c>
      <c r="AM100" s="93">
        <f t="shared" si="118"/>
        <v>0</v>
      </c>
      <c r="AN100" s="93">
        <f t="shared" si="118"/>
        <v>8</v>
      </c>
      <c r="AO100" s="93">
        <f t="shared" si="118"/>
        <v>0</v>
      </c>
      <c r="AP100" s="93">
        <f t="shared" si="118"/>
        <v>0</v>
      </c>
      <c r="AQ100" s="93">
        <f t="shared" si="118"/>
        <v>0</v>
      </c>
      <c r="AR100" s="93">
        <f t="shared" si="118"/>
        <v>0</v>
      </c>
      <c r="AS100" s="93">
        <f t="shared" si="118"/>
        <v>0</v>
      </c>
      <c r="AT100" s="93">
        <f t="shared" si="118"/>
        <v>0</v>
      </c>
      <c r="AU100" s="93">
        <f t="shared" si="118"/>
        <v>0</v>
      </c>
      <c r="AV100" s="93">
        <f t="shared" si="118"/>
        <v>8</v>
      </c>
      <c r="AW100" s="93">
        <f t="shared" si="118"/>
        <v>0</v>
      </c>
      <c r="AX100" s="93">
        <f t="shared" si="118"/>
        <v>0</v>
      </c>
      <c r="AY100" s="93">
        <f t="shared" si="118"/>
        <v>0</v>
      </c>
      <c r="AZ100" s="93">
        <f t="shared" si="118"/>
        <v>0</v>
      </c>
      <c r="BA100" s="93">
        <f t="shared" si="118"/>
        <v>0</v>
      </c>
      <c r="BB100" s="93">
        <f t="shared" si="118"/>
        <v>0</v>
      </c>
      <c r="BC100" s="93">
        <f t="shared" si="118"/>
        <v>0</v>
      </c>
      <c r="BD100" s="93">
        <f t="shared" si="118"/>
        <v>0</v>
      </c>
      <c r="BE100" s="93">
        <f t="shared" si="118"/>
        <v>0</v>
      </c>
      <c r="BF100" s="93">
        <f t="shared" si="118"/>
        <v>0</v>
      </c>
      <c r="BG100" s="93">
        <f t="shared" si="118"/>
        <v>133</v>
      </c>
      <c r="BH100" s="93">
        <f t="shared" si="118"/>
        <v>298317.02525625</v>
      </c>
      <c r="BI100" s="93">
        <f t="shared" si="118"/>
        <v>0</v>
      </c>
      <c r="BJ100" s="93">
        <f t="shared" si="118"/>
        <v>0</v>
      </c>
      <c r="BK100" s="93">
        <f t="shared" si="118"/>
        <v>67</v>
      </c>
      <c r="BL100" s="93">
        <f t="shared" si="118"/>
        <v>188321.57474062504</v>
      </c>
      <c r="BM100" s="93">
        <f t="shared" si="118"/>
        <v>0</v>
      </c>
      <c r="BN100" s="93">
        <f t="shared" si="118"/>
        <v>0</v>
      </c>
      <c r="BO100" s="93">
        <f t="shared" si="118"/>
        <v>0</v>
      </c>
      <c r="BP100" s="93">
        <f t="shared" si="118"/>
        <v>0</v>
      </c>
      <c r="BQ100" s="93">
        <f t="shared" si="118"/>
        <v>486638.59999687492</v>
      </c>
      <c r="BR100" s="93">
        <f t="shared" si="118"/>
        <v>837931.88476249971</v>
      </c>
      <c r="BS100" s="93">
        <f t="shared" si="118"/>
        <v>298317.02525625</v>
      </c>
      <c r="BT100" s="93">
        <f t="shared" si="118"/>
        <v>540727.00061562494</v>
      </c>
      <c r="BU100" s="93">
        <f t="shared" si="118"/>
        <v>1676975.9106343749</v>
      </c>
      <c r="BV100" s="93">
        <f t="shared" si="118"/>
        <v>20123710.927612502</v>
      </c>
      <c r="BW100" s="54"/>
    </row>
    <row r="101" spans="1:77" s="74" customFormat="1" ht="14.25" customHeight="1" x14ac:dyDescent="0.3">
      <c r="A101" s="101">
        <v>1</v>
      </c>
      <c r="B101" s="104" t="s">
        <v>404</v>
      </c>
      <c r="C101" s="120" t="s">
        <v>381</v>
      </c>
      <c r="D101" s="125" t="s">
        <v>61</v>
      </c>
      <c r="E101" s="102" t="s">
        <v>405</v>
      </c>
      <c r="F101" s="122"/>
      <c r="G101" s="123"/>
      <c r="H101" s="123"/>
      <c r="I101" s="122"/>
      <c r="J101" s="67">
        <v>1</v>
      </c>
      <c r="K101" s="67" t="s">
        <v>72</v>
      </c>
      <c r="L101" s="105">
        <v>16</v>
      </c>
      <c r="M101" s="67">
        <v>5.03</v>
      </c>
      <c r="N101" s="68">
        <v>17697</v>
      </c>
      <c r="O101" s="69">
        <f>N101*M101</f>
        <v>89015.91</v>
      </c>
      <c r="P101" s="67"/>
      <c r="Q101" s="67"/>
      <c r="R101" s="67"/>
      <c r="S101" s="67"/>
      <c r="T101" s="67">
        <v>1</v>
      </c>
      <c r="U101" s="67"/>
      <c r="V101" s="67">
        <f t="shared" ref="V101:X102" si="119">SUM(P101+S101)</f>
        <v>0</v>
      </c>
      <c r="W101" s="67">
        <f t="shared" si="119"/>
        <v>1</v>
      </c>
      <c r="X101" s="67">
        <f t="shared" si="119"/>
        <v>0</v>
      </c>
      <c r="Y101" s="69">
        <f t="shared" ref="Y101:Y132" si="120">SUM(O101/16*P101)</f>
        <v>0</v>
      </c>
      <c r="Z101" s="69">
        <f t="shared" ref="Z101:Z132" si="121">SUM(O101/16*Q101)</f>
        <v>0</v>
      </c>
      <c r="AA101" s="69">
        <f t="shared" ref="AA101:AA132" si="122">SUM(O101/16*R101)</f>
        <v>0</v>
      </c>
      <c r="AB101" s="69">
        <f t="shared" ref="AB101:AB132" si="123">SUM(O101/16*S101)</f>
        <v>0</v>
      </c>
      <c r="AC101" s="69">
        <f t="shared" ref="AC101:AC132" si="124">SUM(O101/16*T101)</f>
        <v>5563.4943750000002</v>
      </c>
      <c r="AD101" s="69">
        <f t="shared" ref="AD101:AD132" si="125">SUM(O101/16*U101)</f>
        <v>0</v>
      </c>
      <c r="AE101" s="69">
        <f t="shared" ref="AE101:AE102" si="126">SUM(Y101:AD101)</f>
        <v>5563.4943750000002</v>
      </c>
      <c r="AF101" s="69">
        <f>AE101*50%</f>
        <v>2781.7471875000001</v>
      </c>
      <c r="AG101" s="69">
        <f>(AE101+AF101)*10%</f>
        <v>834.52415625000003</v>
      </c>
      <c r="AH101" s="69">
        <f t="shared" si="96"/>
        <v>221.21250000000001</v>
      </c>
      <c r="AI101" s="69">
        <f>AH101+AG101+AF101+AE101</f>
        <v>9400.9782187500005</v>
      </c>
      <c r="AJ101" s="106"/>
      <c r="AK101" s="71">
        <f t="shared" ref="AK101:AK127" si="127">N101/16*AJ101*40%</f>
        <v>0</v>
      </c>
      <c r="AL101" s="106"/>
      <c r="AM101" s="71">
        <f>N101/16*AL101*50%</f>
        <v>0</v>
      </c>
      <c r="AN101" s="71"/>
      <c r="AO101" s="71">
        <f>AK101+AM101</f>
        <v>0</v>
      </c>
      <c r="AP101" s="106"/>
      <c r="AQ101" s="71">
        <f>N101/16*AP101*50%</f>
        <v>0</v>
      </c>
      <c r="AR101" s="71"/>
      <c r="AS101" s="71">
        <f>N101/16*AR101*40%</f>
        <v>0</v>
      </c>
      <c r="AT101" s="70">
        <f>AP101+AR101</f>
        <v>0</v>
      </c>
      <c r="AU101" s="71">
        <f>AQ101+AS101</f>
        <v>0</v>
      </c>
      <c r="AV101" s="70"/>
      <c r="AW101" s="71">
        <f>AO101+AU101</f>
        <v>0</v>
      </c>
      <c r="AX101" s="107"/>
      <c r="AY101" s="107"/>
      <c r="AZ101" s="124"/>
      <c r="BA101" s="107"/>
      <c r="BB101" s="71">
        <f>SUM(N101*AY101)*50%+(N101*AZ101)*60%+(N101*BA101)*60%</f>
        <v>0</v>
      </c>
      <c r="BC101" s="67"/>
      <c r="BD101" s="67"/>
      <c r="BE101" s="67"/>
      <c r="BF101" s="69">
        <f t="shared" ref="BF101:BF116" si="128">SUM(N101*BC101*20%)+(N101*BD101)*30%</f>
        <v>0</v>
      </c>
      <c r="BG101" s="69">
        <f>V101+W101+X101</f>
        <v>1</v>
      </c>
      <c r="BH101" s="69">
        <f>(AE101+AF101)*30%</f>
        <v>2503.5724687499996</v>
      </c>
      <c r="BI101" s="69"/>
      <c r="BJ101" s="69">
        <f>(O101/18*BI101)*30%</f>
        <v>0</v>
      </c>
      <c r="BK101" s="69"/>
      <c r="BL101" s="69"/>
      <c r="BM101" s="69"/>
      <c r="BN101" s="69"/>
      <c r="BO101" s="69"/>
      <c r="BP101" s="72">
        <f t="shared" si="114"/>
        <v>0</v>
      </c>
      <c r="BQ101" s="69">
        <f>AW101+BB101+BF101+BH101+BJ101+BL101+BP101</f>
        <v>2503.5724687499996</v>
      </c>
      <c r="BR101" s="69">
        <f>AE101+AG101+AH101+BF101+BP101</f>
        <v>6619.2310312499994</v>
      </c>
      <c r="BS101" s="69">
        <f>AW101+BB101+BH101+BJ101</f>
        <v>2503.5724687499996</v>
      </c>
      <c r="BT101" s="69">
        <f>AF101+BL101</f>
        <v>2781.7471875000001</v>
      </c>
      <c r="BU101" s="69">
        <f>SUM(AI101+BQ101)</f>
        <v>11904.550687499999</v>
      </c>
      <c r="BV101" s="73">
        <f>BU101*12</f>
        <v>142854.60824999999</v>
      </c>
      <c r="BW101" s="54"/>
      <c r="BY101" s="108"/>
    </row>
    <row r="102" spans="1:77" s="74" customFormat="1" ht="14.25" customHeight="1" x14ac:dyDescent="0.3">
      <c r="A102" s="101">
        <v>2</v>
      </c>
      <c r="B102" s="104" t="s">
        <v>207</v>
      </c>
      <c r="C102" s="120" t="s">
        <v>269</v>
      </c>
      <c r="D102" s="125" t="s">
        <v>61</v>
      </c>
      <c r="E102" s="119" t="s">
        <v>319</v>
      </c>
      <c r="F102" s="122"/>
      <c r="G102" s="123"/>
      <c r="H102" s="123"/>
      <c r="I102" s="122"/>
      <c r="J102" s="67" t="s">
        <v>65</v>
      </c>
      <c r="K102" s="67" t="s">
        <v>62</v>
      </c>
      <c r="L102" s="105">
        <v>5</v>
      </c>
      <c r="M102" s="67">
        <v>4.2699999999999996</v>
      </c>
      <c r="N102" s="68">
        <v>17697</v>
      </c>
      <c r="O102" s="69">
        <f t="shared" ref="O102" si="129">N102*M102</f>
        <v>75566.189999999988</v>
      </c>
      <c r="P102" s="67"/>
      <c r="Q102" s="67"/>
      <c r="R102" s="67"/>
      <c r="S102" s="67"/>
      <c r="T102" s="67">
        <v>1</v>
      </c>
      <c r="U102" s="67"/>
      <c r="V102" s="67">
        <f t="shared" si="119"/>
        <v>0</v>
      </c>
      <c r="W102" s="67">
        <f t="shared" si="119"/>
        <v>1</v>
      </c>
      <c r="X102" s="67">
        <f t="shared" si="119"/>
        <v>0</v>
      </c>
      <c r="Y102" s="69">
        <f t="shared" si="120"/>
        <v>0</v>
      </c>
      <c r="Z102" s="69">
        <f t="shared" si="121"/>
        <v>0</v>
      </c>
      <c r="AA102" s="69">
        <f t="shared" si="122"/>
        <v>0</v>
      </c>
      <c r="AB102" s="69">
        <f t="shared" si="123"/>
        <v>0</v>
      </c>
      <c r="AC102" s="69">
        <f t="shared" si="124"/>
        <v>4722.8868749999992</v>
      </c>
      <c r="AD102" s="69">
        <f t="shared" si="125"/>
        <v>0</v>
      </c>
      <c r="AE102" s="69">
        <f t="shared" si="126"/>
        <v>4722.8868749999992</v>
      </c>
      <c r="AF102" s="69">
        <f t="shared" ref="AF102" si="130">AE102*50%</f>
        <v>2361.4434374999996</v>
      </c>
      <c r="AG102" s="69"/>
      <c r="AH102" s="69">
        <f t="shared" si="96"/>
        <v>221.21250000000001</v>
      </c>
      <c r="AI102" s="69">
        <f t="shared" ref="AI102" si="131">AH102+AG102+AF102+AE102</f>
        <v>7305.5428124999989</v>
      </c>
      <c r="AJ102" s="106"/>
      <c r="AK102" s="71">
        <f t="shared" si="127"/>
        <v>0</v>
      </c>
      <c r="AL102" s="106"/>
      <c r="AM102" s="71">
        <f>N102/16*AL102*50%</f>
        <v>0</v>
      </c>
      <c r="AN102" s="71"/>
      <c r="AO102" s="71">
        <f t="shared" ref="AO102" si="132">AK102+AM102</f>
        <v>0</v>
      </c>
      <c r="AP102" s="106"/>
      <c r="AQ102" s="71">
        <f>N102/16*AP102*50%</f>
        <v>0</v>
      </c>
      <c r="AR102" s="71"/>
      <c r="AS102" s="71">
        <f>N102/16*AR102*40%</f>
        <v>0</v>
      </c>
      <c r="AT102" s="70">
        <f t="shared" ref="AT102:AU102" si="133">AP102+AR102</f>
        <v>0</v>
      </c>
      <c r="AU102" s="71">
        <f t="shared" si="133"/>
        <v>0</v>
      </c>
      <c r="AV102" s="70">
        <f t="shared" ref="AV102:AW102" si="134">AN102+AT102</f>
        <v>0</v>
      </c>
      <c r="AW102" s="71">
        <f t="shared" si="134"/>
        <v>0</v>
      </c>
      <c r="AX102" s="107"/>
      <c r="AY102" s="107"/>
      <c r="AZ102" s="124"/>
      <c r="BA102" s="107"/>
      <c r="BB102" s="71">
        <f>SUM(N102*AY102)*50%+(N102*AZ102)*60%+(N102*BA102)*60%</f>
        <v>0</v>
      </c>
      <c r="BC102" s="67"/>
      <c r="BD102" s="67"/>
      <c r="BE102" s="67"/>
      <c r="BF102" s="69">
        <f t="shared" si="128"/>
        <v>0</v>
      </c>
      <c r="BG102" s="69">
        <f t="shared" ref="BG102" si="135">V102+W102+X102</f>
        <v>1</v>
      </c>
      <c r="BH102" s="69">
        <f t="shared" ref="BH102" si="136">(AE102+AF102)*30%</f>
        <v>2125.2990937499994</v>
      </c>
      <c r="BI102" s="69"/>
      <c r="BJ102" s="69">
        <f>(O102/18*BI102)*30%</f>
        <v>0</v>
      </c>
      <c r="BK102" s="69"/>
      <c r="BL102" s="69"/>
      <c r="BM102" s="69"/>
      <c r="BN102" s="69"/>
      <c r="BO102" s="69"/>
      <c r="BP102" s="72">
        <f t="shared" si="114"/>
        <v>0</v>
      </c>
      <c r="BQ102" s="69">
        <f t="shared" ref="BQ102" si="137">AW102+BB102+BF102+BH102+BJ102+BL102+BP102</f>
        <v>2125.2990937499994</v>
      </c>
      <c r="BR102" s="69">
        <f t="shared" ref="BR102" si="138">AE102+AG102+AH102+BF102+BP102</f>
        <v>4944.0993749999989</v>
      </c>
      <c r="BS102" s="69">
        <f t="shared" ref="BS102" si="139">AW102+BB102+BH102+BJ102</f>
        <v>2125.2990937499994</v>
      </c>
      <c r="BT102" s="69">
        <f t="shared" ref="BT102" si="140">AF102+BL102</f>
        <v>2361.4434374999996</v>
      </c>
      <c r="BU102" s="69">
        <f t="shared" ref="BU102" si="141">SUM(AI102+BQ102)</f>
        <v>9430.8419062499979</v>
      </c>
      <c r="BV102" s="73">
        <f t="shared" ref="BV102" si="142">BU102*12</f>
        <v>113170.10287499998</v>
      </c>
      <c r="BW102" s="54"/>
      <c r="BY102" s="108"/>
    </row>
    <row r="103" spans="1:77" s="55" customFormat="1" ht="14.25" customHeight="1" x14ac:dyDescent="0.3">
      <c r="A103" s="101">
        <v>3</v>
      </c>
      <c r="B103" s="81" t="s">
        <v>336</v>
      </c>
      <c r="C103" s="141" t="s">
        <v>422</v>
      </c>
      <c r="D103" s="125" t="s">
        <v>61</v>
      </c>
      <c r="E103" s="102" t="s">
        <v>487</v>
      </c>
      <c r="F103" s="75">
        <v>15</v>
      </c>
      <c r="G103" s="76">
        <v>42875</v>
      </c>
      <c r="H103" s="144" t="s">
        <v>254</v>
      </c>
      <c r="I103" s="81" t="s">
        <v>63</v>
      </c>
      <c r="J103" s="46">
        <v>2</v>
      </c>
      <c r="K103" s="46" t="s">
        <v>68</v>
      </c>
      <c r="L103" s="77">
        <v>10.11</v>
      </c>
      <c r="M103" s="46">
        <v>4.8099999999999996</v>
      </c>
      <c r="N103" s="68">
        <v>17697</v>
      </c>
      <c r="O103" s="69">
        <f>N103*M103</f>
        <v>85122.569999999992</v>
      </c>
      <c r="P103" s="46"/>
      <c r="Q103" s="46"/>
      <c r="R103" s="46"/>
      <c r="S103" s="46"/>
      <c r="T103" s="46">
        <v>2</v>
      </c>
      <c r="U103" s="46"/>
      <c r="V103" s="67">
        <f>SUM(P103+S103)</f>
        <v>0</v>
      </c>
      <c r="W103" s="67">
        <f>SUM(Q103+T103)</f>
        <v>2</v>
      </c>
      <c r="X103" s="67">
        <f>SUM(R103+U103)</f>
        <v>0</v>
      </c>
      <c r="Y103" s="69">
        <f t="shared" si="120"/>
        <v>0</v>
      </c>
      <c r="Z103" s="69">
        <f t="shared" si="121"/>
        <v>0</v>
      </c>
      <c r="AA103" s="69">
        <f t="shared" si="122"/>
        <v>0</v>
      </c>
      <c r="AB103" s="69">
        <f t="shared" si="123"/>
        <v>0</v>
      </c>
      <c r="AC103" s="69">
        <f t="shared" si="124"/>
        <v>10640.321249999999</v>
      </c>
      <c r="AD103" s="69">
        <f t="shared" si="125"/>
        <v>0</v>
      </c>
      <c r="AE103" s="69">
        <f>SUM(Y103:AD103)</f>
        <v>10640.321249999999</v>
      </c>
      <c r="AF103" s="69">
        <f>AE103*50%</f>
        <v>5320.1606249999995</v>
      </c>
      <c r="AG103" s="69"/>
      <c r="AH103" s="69">
        <f t="shared" si="96"/>
        <v>442.42500000000001</v>
      </c>
      <c r="AI103" s="69">
        <f>AH103+AG103+AF103+AE103</f>
        <v>16402.906875000001</v>
      </c>
      <c r="AJ103" s="78"/>
      <c r="AK103" s="71">
        <f t="shared" si="127"/>
        <v>0</v>
      </c>
      <c r="AL103" s="78"/>
      <c r="AM103" s="71">
        <f>N103/16*AL103*50%</f>
        <v>0</v>
      </c>
      <c r="AN103" s="71"/>
      <c r="AO103" s="71">
        <f>AK103+AM103</f>
        <v>0</v>
      </c>
      <c r="AP103" s="78"/>
      <c r="AQ103" s="71">
        <f>N103/16*AP103*50%</f>
        <v>0</v>
      </c>
      <c r="AR103" s="78"/>
      <c r="AS103" s="71">
        <f>N103/16*AR103*40%</f>
        <v>0</v>
      </c>
      <c r="AT103" s="70">
        <f>AP103+AR103</f>
        <v>0</v>
      </c>
      <c r="AU103" s="71">
        <f>AQ103+AS103</f>
        <v>0</v>
      </c>
      <c r="AV103" s="70">
        <f>AN103+AT103</f>
        <v>0</v>
      </c>
      <c r="AW103" s="71">
        <f>AO103+AU103</f>
        <v>0</v>
      </c>
      <c r="AX103" s="79"/>
      <c r="AY103" s="80"/>
      <c r="AZ103" s="80"/>
      <c r="BA103" s="80"/>
      <c r="BB103" s="71">
        <f>SUM(N103*AY103)*50%+(N103*AZ103)*60%+(N103*BA103)*60%</f>
        <v>0</v>
      </c>
      <c r="BC103" s="46"/>
      <c r="BD103" s="46"/>
      <c r="BE103" s="46"/>
      <c r="BF103" s="69">
        <f t="shared" si="128"/>
        <v>0</v>
      </c>
      <c r="BG103" s="69">
        <f>V103+W103+X103</f>
        <v>2</v>
      </c>
      <c r="BH103" s="69">
        <f>(AE103+AF103)*30%</f>
        <v>4788.1445624999988</v>
      </c>
      <c r="BI103" s="72"/>
      <c r="BJ103" s="72"/>
      <c r="BK103" s="69"/>
      <c r="BL103" s="69"/>
      <c r="BM103" s="69"/>
      <c r="BN103" s="69"/>
      <c r="BO103" s="72"/>
      <c r="BP103" s="72">
        <f t="shared" si="114"/>
        <v>0</v>
      </c>
      <c r="BQ103" s="69">
        <f>AW103+BB103+BF103+BH103+BJ103+BL103+BP103</f>
        <v>4788.1445624999988</v>
      </c>
      <c r="BR103" s="69">
        <f>AE103+AG103+AH103+BF103+BP103</f>
        <v>11082.746249999998</v>
      </c>
      <c r="BS103" s="69">
        <f>AW103+BB103+BH103+BJ103</f>
        <v>4788.1445624999988</v>
      </c>
      <c r="BT103" s="69">
        <f>AF103+BL103</f>
        <v>5320.1606249999995</v>
      </c>
      <c r="BU103" s="69">
        <f>SUM(AI103+BQ103)</f>
        <v>21191.051437499998</v>
      </c>
      <c r="BV103" s="73">
        <f>BU103*12</f>
        <v>254292.61724999998</v>
      </c>
      <c r="BW103" s="54"/>
    </row>
    <row r="104" spans="1:77" s="74" customFormat="1" ht="14.25" customHeight="1" x14ac:dyDescent="0.3">
      <c r="A104" s="101">
        <v>4</v>
      </c>
      <c r="B104" s="104" t="s">
        <v>148</v>
      </c>
      <c r="C104" s="104" t="s">
        <v>382</v>
      </c>
      <c r="D104" s="67" t="s">
        <v>61</v>
      </c>
      <c r="E104" s="119" t="s">
        <v>150</v>
      </c>
      <c r="F104" s="120">
        <v>70</v>
      </c>
      <c r="G104" s="121">
        <v>42905</v>
      </c>
      <c r="H104" s="121">
        <v>44731</v>
      </c>
      <c r="I104" s="120" t="s">
        <v>167</v>
      </c>
      <c r="J104" s="67" t="s">
        <v>58</v>
      </c>
      <c r="K104" s="67" t="s">
        <v>64</v>
      </c>
      <c r="L104" s="105">
        <v>28.11</v>
      </c>
      <c r="M104" s="67">
        <v>5.41</v>
      </c>
      <c r="N104" s="68">
        <v>17697</v>
      </c>
      <c r="O104" s="69">
        <f t="shared" ref="O104:O146" si="143">N104*M104</f>
        <v>95740.77</v>
      </c>
      <c r="P104" s="67"/>
      <c r="Q104" s="67">
        <v>1</v>
      </c>
      <c r="R104" s="67"/>
      <c r="S104" s="67"/>
      <c r="T104" s="67">
        <v>1</v>
      </c>
      <c r="U104" s="67"/>
      <c r="V104" s="67">
        <f t="shared" ref="V104:X107" si="144">SUM(P104+S104)</f>
        <v>0</v>
      </c>
      <c r="W104" s="67">
        <f t="shared" si="144"/>
        <v>2</v>
      </c>
      <c r="X104" s="67">
        <f t="shared" si="144"/>
        <v>0</v>
      </c>
      <c r="Y104" s="69">
        <f t="shared" si="120"/>
        <v>0</v>
      </c>
      <c r="Z104" s="69">
        <f t="shared" si="121"/>
        <v>5983.7981250000003</v>
      </c>
      <c r="AA104" s="69">
        <f t="shared" si="122"/>
        <v>0</v>
      </c>
      <c r="AB104" s="69">
        <f t="shared" si="123"/>
        <v>0</v>
      </c>
      <c r="AC104" s="69">
        <f t="shared" si="124"/>
        <v>5983.7981250000003</v>
      </c>
      <c r="AD104" s="69">
        <f t="shared" si="125"/>
        <v>0</v>
      </c>
      <c r="AE104" s="69">
        <f t="shared" ref="AE104:AE107" si="145">SUM(Y104:AD104)</f>
        <v>11967.596250000001</v>
      </c>
      <c r="AF104" s="69">
        <f t="shared" ref="AF104:AF146" si="146">AE104*50%</f>
        <v>5983.7981250000003</v>
      </c>
      <c r="AG104" s="69">
        <f t="shared" ref="AG104:AG114" si="147">(AE104+AF104)*10%</f>
        <v>1795.1394375</v>
      </c>
      <c r="AH104" s="69">
        <f t="shared" si="96"/>
        <v>221.21250000000001</v>
      </c>
      <c r="AI104" s="69">
        <f t="shared" ref="AI104:AI146" si="148">AH104+AG104+AF104+AE104</f>
        <v>19967.746312499999</v>
      </c>
      <c r="AJ104" s="70"/>
      <c r="AK104" s="71">
        <f t="shared" si="127"/>
        <v>0</v>
      </c>
      <c r="AL104" s="70"/>
      <c r="AM104" s="71">
        <f>N104/18*AL104*50%</f>
        <v>0</v>
      </c>
      <c r="AN104" s="71">
        <f t="shared" ref="AN104:AO119" si="149">AJ104+AL104</f>
        <v>0</v>
      </c>
      <c r="AO104" s="71">
        <f t="shared" si="149"/>
        <v>0</v>
      </c>
      <c r="AP104" s="70"/>
      <c r="AQ104" s="71">
        <f>N104/18*AP104*50%</f>
        <v>0</v>
      </c>
      <c r="AR104" s="70"/>
      <c r="AS104" s="71">
        <f>N104/18*AR104*40%</f>
        <v>0</v>
      </c>
      <c r="AT104" s="70">
        <f t="shared" ref="AT104:AU119" si="150">AP104+AR104</f>
        <v>0</v>
      </c>
      <c r="AU104" s="71">
        <f t="shared" si="150"/>
        <v>0</v>
      </c>
      <c r="AV104" s="70">
        <f t="shared" ref="AV104:AW119" si="151">AN104+AT104</f>
        <v>0</v>
      </c>
      <c r="AW104" s="71">
        <f t="shared" si="151"/>
        <v>0</v>
      </c>
      <c r="AX104" s="71"/>
      <c r="AY104" s="174"/>
      <c r="AZ104" s="174"/>
      <c r="BA104" s="174"/>
      <c r="BB104" s="71"/>
      <c r="BC104" s="175"/>
      <c r="BD104" s="67"/>
      <c r="BE104" s="67"/>
      <c r="BF104" s="69">
        <f t="shared" si="128"/>
        <v>0</v>
      </c>
      <c r="BG104" s="69">
        <f t="shared" ref="BG104:BG122" si="152">V104+W104+X104</f>
        <v>2</v>
      </c>
      <c r="BH104" s="69">
        <f>(O104/18*BG104)*1.5*30%</f>
        <v>4787.0385000000006</v>
      </c>
      <c r="BI104" s="69"/>
      <c r="BJ104" s="69">
        <f t="shared" ref="BJ104:BJ109" si="153">(O104/18*BI104)*30%</f>
        <v>0</v>
      </c>
      <c r="BK104" s="69"/>
      <c r="BL104" s="69"/>
      <c r="BM104" s="69"/>
      <c r="BN104" s="69"/>
      <c r="BO104" s="69"/>
      <c r="BP104" s="72">
        <f t="shared" si="114"/>
        <v>0</v>
      </c>
      <c r="BQ104" s="69">
        <f t="shared" ref="BQ104:BQ146" si="154">AW104+BB104+BF104+BH104+BJ104+BL104+BP104</f>
        <v>4787.0385000000006</v>
      </c>
      <c r="BR104" s="69">
        <f t="shared" ref="BR104:BR146" si="155">AE104+AG104+AH104+BF104+BP104</f>
        <v>13983.9481875</v>
      </c>
      <c r="BS104" s="69">
        <f t="shared" ref="BS104:BS146" si="156">AW104+BB104+BH104+BJ104</f>
        <v>4787.0385000000006</v>
      </c>
      <c r="BT104" s="69">
        <f t="shared" ref="BT104:BT146" si="157">AF104+BL104</f>
        <v>5983.7981250000003</v>
      </c>
      <c r="BU104" s="69">
        <f t="shared" ref="BU104:BU146" si="158">SUM(AI104+BQ104)</f>
        <v>24754.784812500002</v>
      </c>
      <c r="BV104" s="73">
        <f t="shared" ref="BV104:BV146" si="159">BU104*12</f>
        <v>297057.41775000002</v>
      </c>
      <c r="BW104" s="54"/>
    </row>
    <row r="105" spans="1:77" s="74" customFormat="1" ht="14.25" customHeight="1" x14ac:dyDescent="0.3">
      <c r="A105" s="101">
        <v>5</v>
      </c>
      <c r="B105" s="104" t="s">
        <v>148</v>
      </c>
      <c r="C105" s="104" t="s">
        <v>406</v>
      </c>
      <c r="D105" s="67" t="s">
        <v>61</v>
      </c>
      <c r="E105" s="119" t="s">
        <v>150</v>
      </c>
      <c r="F105" s="120">
        <v>70</v>
      </c>
      <c r="G105" s="121">
        <v>42905</v>
      </c>
      <c r="H105" s="121">
        <v>44731</v>
      </c>
      <c r="I105" s="120" t="s">
        <v>167</v>
      </c>
      <c r="J105" s="67" t="s">
        <v>58</v>
      </c>
      <c r="K105" s="67" t="s">
        <v>64</v>
      </c>
      <c r="L105" s="105">
        <v>28.11</v>
      </c>
      <c r="M105" s="67">
        <v>5.41</v>
      </c>
      <c r="N105" s="68">
        <v>17697</v>
      </c>
      <c r="O105" s="69">
        <f t="shared" si="143"/>
        <v>95740.77</v>
      </c>
      <c r="P105" s="67"/>
      <c r="Q105" s="67"/>
      <c r="R105" s="67">
        <v>1</v>
      </c>
      <c r="S105" s="67"/>
      <c r="T105" s="67"/>
      <c r="U105" s="67"/>
      <c r="V105" s="67">
        <f t="shared" si="144"/>
        <v>0</v>
      </c>
      <c r="W105" s="67">
        <f t="shared" si="144"/>
        <v>0</v>
      </c>
      <c r="X105" s="67">
        <f t="shared" si="144"/>
        <v>1</v>
      </c>
      <c r="Y105" s="69">
        <f t="shared" si="120"/>
        <v>0</v>
      </c>
      <c r="Z105" s="69">
        <f t="shared" si="121"/>
        <v>0</v>
      </c>
      <c r="AA105" s="69">
        <f t="shared" si="122"/>
        <v>5983.7981250000003</v>
      </c>
      <c r="AB105" s="69">
        <f t="shared" si="123"/>
        <v>0</v>
      </c>
      <c r="AC105" s="69">
        <f t="shared" si="124"/>
        <v>0</v>
      </c>
      <c r="AD105" s="69">
        <f t="shared" si="125"/>
        <v>0</v>
      </c>
      <c r="AE105" s="69">
        <f t="shared" si="145"/>
        <v>5983.7981250000003</v>
      </c>
      <c r="AF105" s="69">
        <f t="shared" si="146"/>
        <v>2991.8990625000001</v>
      </c>
      <c r="AG105" s="69">
        <f t="shared" si="147"/>
        <v>897.56971874999999</v>
      </c>
      <c r="AH105" s="69">
        <f t="shared" si="96"/>
        <v>0</v>
      </c>
      <c r="AI105" s="69">
        <f t="shared" si="148"/>
        <v>9873.2669062500008</v>
      </c>
      <c r="AJ105" s="70"/>
      <c r="AK105" s="71">
        <f t="shared" si="127"/>
        <v>0</v>
      </c>
      <c r="AL105" s="70"/>
      <c r="AM105" s="71">
        <f>N105/18*AL105*50%</f>
        <v>0</v>
      </c>
      <c r="AN105" s="71">
        <f t="shared" si="149"/>
        <v>0</v>
      </c>
      <c r="AO105" s="71">
        <f t="shared" si="149"/>
        <v>0</v>
      </c>
      <c r="AP105" s="70"/>
      <c r="AQ105" s="71">
        <f>N105/18*AP105*50%</f>
        <v>0</v>
      </c>
      <c r="AR105" s="70"/>
      <c r="AS105" s="71">
        <f>N105/18*AR105*40%</f>
        <v>0</v>
      </c>
      <c r="AT105" s="70">
        <f t="shared" si="150"/>
        <v>0</v>
      </c>
      <c r="AU105" s="71">
        <f t="shared" si="150"/>
        <v>0</v>
      </c>
      <c r="AV105" s="70">
        <f t="shared" si="151"/>
        <v>0</v>
      </c>
      <c r="AW105" s="71">
        <f t="shared" si="151"/>
        <v>0</v>
      </c>
      <c r="AX105" s="71"/>
      <c r="AY105" s="174"/>
      <c r="AZ105" s="174"/>
      <c r="BA105" s="174"/>
      <c r="BB105" s="71"/>
      <c r="BC105" s="175"/>
      <c r="BD105" s="67"/>
      <c r="BE105" s="67"/>
      <c r="BF105" s="69">
        <f t="shared" si="128"/>
        <v>0</v>
      </c>
      <c r="BG105" s="69">
        <f t="shared" si="152"/>
        <v>1</v>
      </c>
      <c r="BH105" s="69">
        <f>(O105/18*BG105)*1.5*30%</f>
        <v>2393.5192500000003</v>
      </c>
      <c r="BI105" s="69"/>
      <c r="BJ105" s="69">
        <f t="shared" si="153"/>
        <v>0</v>
      </c>
      <c r="BK105" s="69"/>
      <c r="BL105" s="69"/>
      <c r="BM105" s="69"/>
      <c r="BN105" s="69"/>
      <c r="BO105" s="69"/>
      <c r="BP105" s="72">
        <f t="shared" si="114"/>
        <v>0</v>
      </c>
      <c r="BQ105" s="69">
        <f t="shared" si="154"/>
        <v>2393.5192500000003</v>
      </c>
      <c r="BR105" s="69">
        <f t="shared" si="155"/>
        <v>6881.3678437500002</v>
      </c>
      <c r="BS105" s="69">
        <f t="shared" si="156"/>
        <v>2393.5192500000003</v>
      </c>
      <c r="BT105" s="69">
        <f t="shared" si="157"/>
        <v>2991.8990625000001</v>
      </c>
      <c r="BU105" s="69">
        <f t="shared" si="158"/>
        <v>12266.78615625</v>
      </c>
      <c r="BV105" s="73">
        <f t="shared" si="159"/>
        <v>147201.43387499999</v>
      </c>
      <c r="BW105" s="54"/>
    </row>
    <row r="106" spans="1:77" s="74" customFormat="1" ht="14.25" customHeight="1" x14ac:dyDescent="0.3">
      <c r="A106" s="101">
        <v>6</v>
      </c>
      <c r="B106" s="104" t="s">
        <v>148</v>
      </c>
      <c r="C106" s="104" t="s">
        <v>408</v>
      </c>
      <c r="D106" s="67" t="s">
        <v>61</v>
      </c>
      <c r="E106" s="119" t="s">
        <v>150</v>
      </c>
      <c r="F106" s="120">
        <v>70</v>
      </c>
      <c r="G106" s="121">
        <v>42905</v>
      </c>
      <c r="H106" s="121">
        <v>44731</v>
      </c>
      <c r="I106" s="120" t="s">
        <v>167</v>
      </c>
      <c r="J106" s="67" t="s">
        <v>58</v>
      </c>
      <c r="K106" s="67" t="s">
        <v>64</v>
      </c>
      <c r="L106" s="105">
        <v>28.11</v>
      </c>
      <c r="M106" s="67">
        <v>5.41</v>
      </c>
      <c r="N106" s="68">
        <v>17697</v>
      </c>
      <c r="O106" s="69">
        <f t="shared" si="143"/>
        <v>95740.77</v>
      </c>
      <c r="P106" s="67"/>
      <c r="Q106" s="67"/>
      <c r="R106" s="67"/>
      <c r="S106" s="67"/>
      <c r="T106" s="67">
        <v>2</v>
      </c>
      <c r="U106" s="67"/>
      <c r="V106" s="67">
        <f t="shared" si="144"/>
        <v>0</v>
      </c>
      <c r="W106" s="67">
        <f t="shared" si="144"/>
        <v>2</v>
      </c>
      <c r="X106" s="67">
        <f t="shared" si="144"/>
        <v>0</v>
      </c>
      <c r="Y106" s="69">
        <f t="shared" si="120"/>
        <v>0</v>
      </c>
      <c r="Z106" s="69">
        <f t="shared" si="121"/>
        <v>0</v>
      </c>
      <c r="AA106" s="69">
        <f t="shared" si="122"/>
        <v>0</v>
      </c>
      <c r="AB106" s="69">
        <f t="shared" si="123"/>
        <v>0</v>
      </c>
      <c r="AC106" s="69">
        <f t="shared" si="124"/>
        <v>11967.596250000001</v>
      </c>
      <c r="AD106" s="69">
        <f t="shared" si="125"/>
        <v>0</v>
      </c>
      <c r="AE106" s="69">
        <f t="shared" si="145"/>
        <v>11967.596250000001</v>
      </c>
      <c r="AF106" s="69">
        <f t="shared" si="146"/>
        <v>5983.7981250000003</v>
      </c>
      <c r="AG106" s="69">
        <f t="shared" si="147"/>
        <v>1795.1394375</v>
      </c>
      <c r="AH106" s="69">
        <f t="shared" si="96"/>
        <v>442.42500000000001</v>
      </c>
      <c r="AI106" s="69">
        <f t="shared" si="148"/>
        <v>20188.958812500001</v>
      </c>
      <c r="AJ106" s="70"/>
      <c r="AK106" s="71">
        <f t="shared" si="127"/>
        <v>0</v>
      </c>
      <c r="AL106" s="70"/>
      <c r="AM106" s="71">
        <f>N106/18*AL106*50%</f>
        <v>0</v>
      </c>
      <c r="AN106" s="71">
        <f t="shared" si="149"/>
        <v>0</v>
      </c>
      <c r="AO106" s="71">
        <f t="shared" si="149"/>
        <v>0</v>
      </c>
      <c r="AP106" s="70"/>
      <c r="AQ106" s="71">
        <f>N106/18*AP106*50%</f>
        <v>0</v>
      </c>
      <c r="AR106" s="70"/>
      <c r="AS106" s="71">
        <f>N106/18*AR106*40%</f>
        <v>0</v>
      </c>
      <c r="AT106" s="70">
        <f t="shared" si="150"/>
        <v>0</v>
      </c>
      <c r="AU106" s="71">
        <f t="shared" si="150"/>
        <v>0</v>
      </c>
      <c r="AV106" s="70">
        <f t="shared" si="151"/>
        <v>0</v>
      </c>
      <c r="AW106" s="71">
        <f t="shared" si="151"/>
        <v>0</v>
      </c>
      <c r="AX106" s="71"/>
      <c r="AY106" s="174"/>
      <c r="AZ106" s="174"/>
      <c r="BA106" s="174"/>
      <c r="BB106" s="71"/>
      <c r="BC106" s="175"/>
      <c r="BD106" s="67"/>
      <c r="BE106" s="67"/>
      <c r="BF106" s="69">
        <f t="shared" si="128"/>
        <v>0</v>
      </c>
      <c r="BG106" s="69">
        <f t="shared" si="152"/>
        <v>2</v>
      </c>
      <c r="BH106" s="69">
        <f>(O106/18*BG106)*1.5*30%</f>
        <v>4787.0385000000006</v>
      </c>
      <c r="BI106" s="69"/>
      <c r="BJ106" s="69">
        <f t="shared" si="153"/>
        <v>0</v>
      </c>
      <c r="BK106" s="69"/>
      <c r="BL106" s="69"/>
      <c r="BM106" s="69"/>
      <c r="BN106" s="69"/>
      <c r="BO106" s="69"/>
      <c r="BP106" s="72">
        <f t="shared" si="114"/>
        <v>0</v>
      </c>
      <c r="BQ106" s="69">
        <f t="shared" si="154"/>
        <v>4787.0385000000006</v>
      </c>
      <c r="BR106" s="69">
        <f t="shared" si="155"/>
        <v>14205.1606875</v>
      </c>
      <c r="BS106" s="69">
        <f t="shared" si="156"/>
        <v>4787.0385000000006</v>
      </c>
      <c r="BT106" s="69">
        <f t="shared" si="157"/>
        <v>5983.7981250000003</v>
      </c>
      <c r="BU106" s="69">
        <f t="shared" si="158"/>
        <v>24975.997312500003</v>
      </c>
      <c r="BV106" s="73">
        <f t="shared" si="159"/>
        <v>299711.96775000007</v>
      </c>
      <c r="BW106" s="54"/>
    </row>
    <row r="107" spans="1:77" s="55" customFormat="1" ht="14.25" customHeight="1" x14ac:dyDescent="0.3">
      <c r="A107" s="101">
        <v>7</v>
      </c>
      <c r="B107" s="102" t="s">
        <v>214</v>
      </c>
      <c r="C107" s="81" t="s">
        <v>420</v>
      </c>
      <c r="D107" s="46" t="s">
        <v>61</v>
      </c>
      <c r="E107" s="102" t="s">
        <v>153</v>
      </c>
      <c r="F107" s="75">
        <v>112</v>
      </c>
      <c r="G107" s="76">
        <v>44071</v>
      </c>
      <c r="H107" s="76">
        <v>45897</v>
      </c>
      <c r="I107" s="75" t="s">
        <v>170</v>
      </c>
      <c r="J107" s="46" t="s">
        <v>348</v>
      </c>
      <c r="K107" s="46" t="s">
        <v>72</v>
      </c>
      <c r="L107" s="77">
        <v>38</v>
      </c>
      <c r="M107" s="46">
        <v>5.2</v>
      </c>
      <c r="N107" s="68">
        <v>17697</v>
      </c>
      <c r="O107" s="69">
        <f t="shared" si="143"/>
        <v>92024.400000000009</v>
      </c>
      <c r="P107" s="46"/>
      <c r="Q107" s="46"/>
      <c r="R107" s="46"/>
      <c r="S107" s="46">
        <v>1</v>
      </c>
      <c r="T107" s="46"/>
      <c r="U107" s="46"/>
      <c r="V107" s="67">
        <f t="shared" si="144"/>
        <v>1</v>
      </c>
      <c r="W107" s="67">
        <f t="shared" si="144"/>
        <v>0</v>
      </c>
      <c r="X107" s="67">
        <f t="shared" si="144"/>
        <v>0</v>
      </c>
      <c r="Y107" s="69">
        <f t="shared" si="120"/>
        <v>0</v>
      </c>
      <c r="Z107" s="69">
        <f t="shared" si="121"/>
        <v>0</v>
      </c>
      <c r="AA107" s="69">
        <f t="shared" si="122"/>
        <v>0</v>
      </c>
      <c r="AB107" s="69">
        <f t="shared" si="123"/>
        <v>5751.5250000000005</v>
      </c>
      <c r="AC107" s="69">
        <f t="shared" si="124"/>
        <v>0</v>
      </c>
      <c r="AD107" s="69">
        <f t="shared" si="125"/>
        <v>0</v>
      </c>
      <c r="AE107" s="69">
        <f t="shared" si="145"/>
        <v>5751.5250000000005</v>
      </c>
      <c r="AF107" s="69">
        <f t="shared" si="146"/>
        <v>2875.7625000000003</v>
      </c>
      <c r="AG107" s="69">
        <f t="shared" si="147"/>
        <v>862.7287500000001</v>
      </c>
      <c r="AH107" s="69">
        <f t="shared" si="96"/>
        <v>221.21250000000001</v>
      </c>
      <c r="AI107" s="69">
        <f t="shared" si="148"/>
        <v>9711.228750000002</v>
      </c>
      <c r="AJ107" s="78"/>
      <c r="AK107" s="71">
        <f t="shared" si="127"/>
        <v>0</v>
      </c>
      <c r="AL107" s="78"/>
      <c r="AM107" s="71">
        <f t="shared" ref="AM107:AM114" si="160">N107/16*AL107*50%</f>
        <v>0</v>
      </c>
      <c r="AN107" s="71">
        <f t="shared" si="149"/>
        <v>0</v>
      </c>
      <c r="AO107" s="71">
        <f t="shared" si="149"/>
        <v>0</v>
      </c>
      <c r="AP107" s="78"/>
      <c r="AQ107" s="71">
        <f t="shared" ref="AQ107:AQ114" si="161">N107/16*AP107*50%</f>
        <v>0</v>
      </c>
      <c r="AR107" s="78"/>
      <c r="AS107" s="71">
        <f t="shared" ref="AS107:AS114" si="162">N107/16*AR107*40%</f>
        <v>0</v>
      </c>
      <c r="AT107" s="70">
        <f t="shared" si="150"/>
        <v>0</v>
      </c>
      <c r="AU107" s="71">
        <f t="shared" si="150"/>
        <v>0</v>
      </c>
      <c r="AV107" s="70">
        <f t="shared" si="151"/>
        <v>0</v>
      </c>
      <c r="AW107" s="71">
        <f t="shared" si="151"/>
        <v>0</v>
      </c>
      <c r="AX107" s="79"/>
      <c r="AY107" s="79"/>
      <c r="AZ107" s="79"/>
      <c r="BA107" s="79"/>
      <c r="BB107" s="71"/>
      <c r="BC107" s="46"/>
      <c r="BD107" s="46"/>
      <c r="BE107" s="46"/>
      <c r="BF107" s="69">
        <f t="shared" si="128"/>
        <v>0</v>
      </c>
      <c r="BG107" s="69">
        <f t="shared" si="152"/>
        <v>1</v>
      </c>
      <c r="BH107" s="69">
        <f t="shared" ref="BH107:BH114" si="163">(AE107+AF107)*30%</f>
        <v>2588.1862500000002</v>
      </c>
      <c r="BI107" s="72"/>
      <c r="BJ107" s="72">
        <f t="shared" si="153"/>
        <v>0</v>
      </c>
      <c r="BK107" s="69">
        <f t="shared" ref="BK107:BK108" si="164">V107+W107+X107</f>
        <v>1</v>
      </c>
      <c r="BL107" s="69">
        <f>(AE107+AF107)*35%</f>
        <v>3019.5506249999999</v>
      </c>
      <c r="BM107" s="69"/>
      <c r="BN107" s="69"/>
      <c r="BO107" s="72"/>
      <c r="BP107" s="72">
        <f t="shared" si="114"/>
        <v>0</v>
      </c>
      <c r="BQ107" s="69">
        <f t="shared" si="154"/>
        <v>5607.7368750000005</v>
      </c>
      <c r="BR107" s="69">
        <f t="shared" si="155"/>
        <v>6835.4662500000004</v>
      </c>
      <c r="BS107" s="69">
        <f t="shared" si="156"/>
        <v>2588.1862500000002</v>
      </c>
      <c r="BT107" s="69">
        <f t="shared" si="157"/>
        <v>5895.3131250000006</v>
      </c>
      <c r="BU107" s="69">
        <f t="shared" si="158"/>
        <v>15318.965625000003</v>
      </c>
      <c r="BV107" s="73">
        <f t="shared" si="159"/>
        <v>183827.58750000002</v>
      </c>
      <c r="BW107" s="54" t="s">
        <v>231</v>
      </c>
    </row>
    <row r="108" spans="1:77" s="55" customFormat="1" ht="14.25" customHeight="1" x14ac:dyDescent="0.3">
      <c r="A108" s="101">
        <v>8</v>
      </c>
      <c r="B108" s="1" t="s">
        <v>497</v>
      </c>
      <c r="C108" s="81" t="s">
        <v>420</v>
      </c>
      <c r="D108" s="46" t="s">
        <v>61</v>
      </c>
      <c r="E108" s="82" t="s">
        <v>153</v>
      </c>
      <c r="F108" s="75">
        <v>90</v>
      </c>
      <c r="G108" s="76">
        <v>43453</v>
      </c>
      <c r="H108" s="76">
        <v>45279</v>
      </c>
      <c r="I108" s="75" t="s">
        <v>170</v>
      </c>
      <c r="J108" s="46" t="s">
        <v>348</v>
      </c>
      <c r="K108" s="46" t="s">
        <v>72</v>
      </c>
      <c r="L108" s="77">
        <v>17.059999999999999</v>
      </c>
      <c r="M108" s="46">
        <v>5.03</v>
      </c>
      <c r="N108" s="68">
        <v>17697</v>
      </c>
      <c r="O108" s="69">
        <f t="shared" si="143"/>
        <v>89015.91</v>
      </c>
      <c r="P108" s="46"/>
      <c r="Q108" s="46"/>
      <c r="R108" s="46"/>
      <c r="S108" s="46">
        <v>1</v>
      </c>
      <c r="T108" s="46"/>
      <c r="U108" s="46"/>
      <c r="V108" s="67">
        <f t="shared" ref="V108:V111" si="165">SUM(P108+S108)</f>
        <v>1</v>
      </c>
      <c r="W108" s="67">
        <f t="shared" ref="W108:X111" si="166">SUM(Q108+T108)</f>
        <v>0</v>
      </c>
      <c r="X108" s="67">
        <f t="shared" si="166"/>
        <v>0</v>
      </c>
      <c r="Y108" s="69">
        <f t="shared" si="120"/>
        <v>0</v>
      </c>
      <c r="Z108" s="69">
        <f t="shared" si="121"/>
        <v>0</v>
      </c>
      <c r="AA108" s="69">
        <f t="shared" si="122"/>
        <v>0</v>
      </c>
      <c r="AB108" s="69">
        <f t="shared" si="123"/>
        <v>5563.4943750000002</v>
      </c>
      <c r="AC108" s="69">
        <f t="shared" si="124"/>
        <v>0</v>
      </c>
      <c r="AD108" s="69">
        <f t="shared" si="125"/>
        <v>0</v>
      </c>
      <c r="AE108" s="69">
        <f t="shared" ref="AE108:AE114" si="167">SUM(Y108:AD108)</f>
        <v>5563.4943750000002</v>
      </c>
      <c r="AF108" s="69">
        <f t="shared" si="146"/>
        <v>2781.7471875000001</v>
      </c>
      <c r="AG108" s="69">
        <f t="shared" si="147"/>
        <v>834.52415625000003</v>
      </c>
      <c r="AH108" s="69">
        <f t="shared" si="96"/>
        <v>221.21250000000001</v>
      </c>
      <c r="AI108" s="69">
        <f t="shared" si="148"/>
        <v>9400.9782187500005</v>
      </c>
      <c r="AJ108" s="78"/>
      <c r="AK108" s="71">
        <f t="shared" si="127"/>
        <v>0</v>
      </c>
      <c r="AL108" s="78"/>
      <c r="AM108" s="71">
        <f t="shared" si="160"/>
        <v>0</v>
      </c>
      <c r="AN108" s="71">
        <f>AJ108+AL108</f>
        <v>0</v>
      </c>
      <c r="AO108" s="71">
        <f t="shared" si="149"/>
        <v>0</v>
      </c>
      <c r="AP108" s="78"/>
      <c r="AQ108" s="71">
        <f t="shared" si="161"/>
        <v>0</v>
      </c>
      <c r="AR108" s="78"/>
      <c r="AS108" s="71">
        <f t="shared" si="162"/>
        <v>0</v>
      </c>
      <c r="AT108" s="70">
        <f t="shared" si="150"/>
        <v>0</v>
      </c>
      <c r="AU108" s="71">
        <f t="shared" si="150"/>
        <v>0</v>
      </c>
      <c r="AV108" s="70">
        <f t="shared" si="151"/>
        <v>0</v>
      </c>
      <c r="AW108" s="71">
        <f t="shared" si="151"/>
        <v>0</v>
      </c>
      <c r="AX108" s="79"/>
      <c r="AY108" s="80"/>
      <c r="AZ108" s="80"/>
      <c r="BA108" s="80"/>
      <c r="BB108" s="71"/>
      <c r="BC108" s="46"/>
      <c r="BD108" s="46"/>
      <c r="BE108" s="46"/>
      <c r="BF108" s="69">
        <f t="shared" si="128"/>
        <v>0</v>
      </c>
      <c r="BG108" s="69">
        <f t="shared" si="152"/>
        <v>1</v>
      </c>
      <c r="BH108" s="69">
        <f t="shared" si="163"/>
        <v>2503.5724687499996</v>
      </c>
      <c r="BI108" s="72"/>
      <c r="BJ108" s="72">
        <f t="shared" si="153"/>
        <v>0</v>
      </c>
      <c r="BK108" s="69">
        <f t="shared" si="164"/>
        <v>1</v>
      </c>
      <c r="BL108" s="69">
        <f>(AE108+AF108)*35%</f>
        <v>2920.8345468749994</v>
      </c>
      <c r="BM108" s="69"/>
      <c r="BN108" s="69"/>
      <c r="BO108" s="69"/>
      <c r="BP108" s="72">
        <f t="shared" si="114"/>
        <v>0</v>
      </c>
      <c r="BQ108" s="69">
        <f t="shared" si="154"/>
        <v>5424.4070156249991</v>
      </c>
      <c r="BR108" s="69">
        <f t="shared" si="155"/>
        <v>6619.2310312499994</v>
      </c>
      <c r="BS108" s="69">
        <f t="shared" si="156"/>
        <v>2503.5724687499996</v>
      </c>
      <c r="BT108" s="69">
        <f t="shared" si="157"/>
        <v>5702.5817343749995</v>
      </c>
      <c r="BU108" s="69">
        <f t="shared" si="158"/>
        <v>14825.385234375</v>
      </c>
      <c r="BV108" s="73">
        <f t="shared" si="159"/>
        <v>177904.62281249999</v>
      </c>
      <c r="BW108" s="54" t="s">
        <v>231</v>
      </c>
    </row>
    <row r="109" spans="1:77" s="55" customFormat="1" ht="14.25" customHeight="1" x14ac:dyDescent="0.3">
      <c r="A109" s="101">
        <v>9</v>
      </c>
      <c r="B109" s="190" t="s">
        <v>497</v>
      </c>
      <c r="C109" s="104" t="s">
        <v>420</v>
      </c>
      <c r="D109" s="67" t="s">
        <v>82</v>
      </c>
      <c r="E109" s="119" t="s">
        <v>126</v>
      </c>
      <c r="F109" s="75">
        <v>113</v>
      </c>
      <c r="G109" s="76">
        <v>44071</v>
      </c>
      <c r="H109" s="76">
        <v>45897</v>
      </c>
      <c r="I109" s="75" t="s">
        <v>170</v>
      </c>
      <c r="J109" s="67" t="s">
        <v>348</v>
      </c>
      <c r="K109" s="67" t="s">
        <v>110</v>
      </c>
      <c r="L109" s="105">
        <v>25.05</v>
      </c>
      <c r="M109" s="105">
        <v>4.3899999999999997</v>
      </c>
      <c r="N109" s="68">
        <v>17697</v>
      </c>
      <c r="O109" s="69">
        <f t="shared" si="143"/>
        <v>77689.829999999987</v>
      </c>
      <c r="P109" s="67">
        <v>1</v>
      </c>
      <c r="Q109" s="67"/>
      <c r="R109" s="67"/>
      <c r="S109" s="67"/>
      <c r="T109" s="67"/>
      <c r="U109" s="67"/>
      <c r="V109" s="67">
        <f t="shared" ref="V109:X109" si="168">SUM(P109+S109)</f>
        <v>1</v>
      </c>
      <c r="W109" s="67">
        <f t="shared" si="168"/>
        <v>0</v>
      </c>
      <c r="X109" s="67">
        <f t="shared" si="168"/>
        <v>0</v>
      </c>
      <c r="Y109" s="69">
        <f t="shared" si="120"/>
        <v>4855.6143749999992</v>
      </c>
      <c r="Z109" s="69">
        <f t="shared" si="121"/>
        <v>0</v>
      </c>
      <c r="AA109" s="69">
        <f t="shared" si="122"/>
        <v>0</v>
      </c>
      <c r="AB109" s="69">
        <f t="shared" si="123"/>
        <v>0</v>
      </c>
      <c r="AC109" s="69">
        <f t="shared" si="124"/>
        <v>0</v>
      </c>
      <c r="AD109" s="69">
        <f t="shared" si="125"/>
        <v>0</v>
      </c>
      <c r="AE109" s="69">
        <f t="shared" si="167"/>
        <v>4855.6143749999992</v>
      </c>
      <c r="AF109" s="69">
        <f t="shared" si="146"/>
        <v>2427.8071874999996</v>
      </c>
      <c r="AG109" s="69">
        <f t="shared" si="147"/>
        <v>728.3421562499999</v>
      </c>
      <c r="AH109" s="69">
        <f t="shared" si="96"/>
        <v>0</v>
      </c>
      <c r="AI109" s="69">
        <f t="shared" si="148"/>
        <v>8011.7637187499986</v>
      </c>
      <c r="AJ109" s="106"/>
      <c r="AK109" s="71">
        <f t="shared" si="127"/>
        <v>0</v>
      </c>
      <c r="AL109" s="106"/>
      <c r="AM109" s="71">
        <f t="shared" si="160"/>
        <v>0</v>
      </c>
      <c r="AN109" s="71">
        <f t="shared" ref="AN109" si="169">AJ109+AL109</f>
        <v>0</v>
      </c>
      <c r="AO109" s="71">
        <f t="shared" si="149"/>
        <v>0</v>
      </c>
      <c r="AP109" s="106"/>
      <c r="AQ109" s="71">
        <f t="shared" si="161"/>
        <v>0</v>
      </c>
      <c r="AR109" s="106"/>
      <c r="AS109" s="71">
        <f t="shared" si="162"/>
        <v>0</v>
      </c>
      <c r="AT109" s="70">
        <f t="shared" si="150"/>
        <v>0</v>
      </c>
      <c r="AU109" s="71">
        <f t="shared" si="150"/>
        <v>0</v>
      </c>
      <c r="AV109" s="70">
        <f t="shared" si="151"/>
        <v>0</v>
      </c>
      <c r="AW109" s="71">
        <f t="shared" si="151"/>
        <v>0</v>
      </c>
      <c r="AX109" s="107"/>
      <c r="AY109" s="124"/>
      <c r="AZ109" s="107"/>
      <c r="BA109" s="124"/>
      <c r="BB109" s="71"/>
      <c r="BC109" s="67"/>
      <c r="BD109" s="67"/>
      <c r="BE109" s="67"/>
      <c r="BF109" s="69">
        <f t="shared" si="128"/>
        <v>0</v>
      </c>
      <c r="BG109" s="69">
        <f t="shared" si="152"/>
        <v>1</v>
      </c>
      <c r="BH109" s="69">
        <f t="shared" si="163"/>
        <v>2185.0264687499994</v>
      </c>
      <c r="BI109" s="69"/>
      <c r="BJ109" s="69">
        <f t="shared" si="153"/>
        <v>0</v>
      </c>
      <c r="BK109" s="69">
        <f>V109+W109+X109</f>
        <v>1</v>
      </c>
      <c r="BL109" s="69">
        <f>(AE109+AF109)*35%</f>
        <v>2549.1975468749993</v>
      </c>
      <c r="BM109" s="69"/>
      <c r="BN109" s="69"/>
      <c r="BO109" s="69"/>
      <c r="BP109" s="72">
        <f t="shared" si="114"/>
        <v>0</v>
      </c>
      <c r="BQ109" s="69">
        <f t="shared" si="154"/>
        <v>4734.2240156249991</v>
      </c>
      <c r="BR109" s="69">
        <f t="shared" si="155"/>
        <v>5583.956531249999</v>
      </c>
      <c r="BS109" s="69">
        <f t="shared" si="156"/>
        <v>2185.0264687499994</v>
      </c>
      <c r="BT109" s="69">
        <f t="shared" si="157"/>
        <v>4977.0047343749993</v>
      </c>
      <c r="BU109" s="69">
        <f t="shared" si="158"/>
        <v>12745.987734374998</v>
      </c>
      <c r="BV109" s="73">
        <f t="shared" si="159"/>
        <v>152951.85281249997</v>
      </c>
      <c r="BW109" s="54" t="s">
        <v>231</v>
      </c>
    </row>
    <row r="110" spans="1:77" s="55" customFormat="1" ht="14.25" customHeight="1" x14ac:dyDescent="0.3">
      <c r="A110" s="101">
        <v>10</v>
      </c>
      <c r="B110" s="81" t="s">
        <v>444</v>
      </c>
      <c r="C110" s="81" t="s">
        <v>431</v>
      </c>
      <c r="D110" s="46" t="s">
        <v>61</v>
      </c>
      <c r="E110" s="102" t="s">
        <v>368</v>
      </c>
      <c r="F110" s="81"/>
      <c r="G110" s="148"/>
      <c r="H110" s="148"/>
      <c r="I110" s="81"/>
      <c r="J110" s="46" t="s">
        <v>65</v>
      </c>
      <c r="K110" s="46" t="s">
        <v>62</v>
      </c>
      <c r="L110" s="77">
        <v>0</v>
      </c>
      <c r="M110" s="46">
        <v>4.0999999999999996</v>
      </c>
      <c r="N110" s="68">
        <v>17697</v>
      </c>
      <c r="O110" s="69">
        <f t="shared" si="143"/>
        <v>72557.7</v>
      </c>
      <c r="P110" s="46"/>
      <c r="Q110" s="46"/>
      <c r="R110" s="46"/>
      <c r="S110" s="46"/>
      <c r="T110" s="46">
        <v>3</v>
      </c>
      <c r="U110" s="46"/>
      <c r="V110" s="67">
        <f t="shared" si="165"/>
        <v>0</v>
      </c>
      <c r="W110" s="67">
        <f t="shared" si="166"/>
        <v>3</v>
      </c>
      <c r="X110" s="67">
        <f t="shared" si="166"/>
        <v>0</v>
      </c>
      <c r="Y110" s="69">
        <f t="shared" si="120"/>
        <v>0</v>
      </c>
      <c r="Z110" s="69">
        <f t="shared" si="121"/>
        <v>0</v>
      </c>
      <c r="AA110" s="69">
        <f t="shared" si="122"/>
        <v>0</v>
      </c>
      <c r="AB110" s="69">
        <f t="shared" si="123"/>
        <v>0</v>
      </c>
      <c r="AC110" s="69">
        <f t="shared" si="124"/>
        <v>13604.568749999999</v>
      </c>
      <c r="AD110" s="69">
        <f t="shared" si="125"/>
        <v>0</v>
      </c>
      <c r="AE110" s="69">
        <f t="shared" si="167"/>
        <v>13604.568749999999</v>
      </c>
      <c r="AF110" s="69">
        <f t="shared" si="146"/>
        <v>6802.2843749999993</v>
      </c>
      <c r="AG110" s="69">
        <f t="shared" si="147"/>
        <v>2040.6853124999998</v>
      </c>
      <c r="AH110" s="69">
        <f t="shared" si="96"/>
        <v>663.63750000000005</v>
      </c>
      <c r="AI110" s="69">
        <f t="shared" si="148"/>
        <v>23111.175937499997</v>
      </c>
      <c r="AJ110" s="78"/>
      <c r="AK110" s="71">
        <f t="shared" si="127"/>
        <v>0</v>
      </c>
      <c r="AL110" s="78"/>
      <c r="AM110" s="71">
        <f t="shared" si="160"/>
        <v>0</v>
      </c>
      <c r="AN110" s="71"/>
      <c r="AO110" s="71">
        <f t="shared" si="149"/>
        <v>0</v>
      </c>
      <c r="AP110" s="78"/>
      <c r="AQ110" s="71">
        <f t="shared" si="161"/>
        <v>0</v>
      </c>
      <c r="AR110" s="78"/>
      <c r="AS110" s="71">
        <f t="shared" si="162"/>
        <v>0</v>
      </c>
      <c r="AT110" s="70">
        <f t="shared" si="150"/>
        <v>0</v>
      </c>
      <c r="AU110" s="71">
        <f t="shared" si="150"/>
        <v>0</v>
      </c>
      <c r="AV110" s="70">
        <f t="shared" si="151"/>
        <v>0</v>
      </c>
      <c r="AW110" s="71">
        <f t="shared" si="151"/>
        <v>0</v>
      </c>
      <c r="AX110" s="79"/>
      <c r="AY110" s="80"/>
      <c r="AZ110" s="80"/>
      <c r="BA110" s="80"/>
      <c r="BB110" s="71">
        <f>SUM(N110*AY110)*50%+(N110*AZ110)*60%+(N110*BA110)*60%</f>
        <v>0</v>
      </c>
      <c r="BC110" s="46"/>
      <c r="BD110" s="46"/>
      <c r="BE110" s="46"/>
      <c r="BF110" s="69">
        <f t="shared" si="128"/>
        <v>0</v>
      </c>
      <c r="BG110" s="69">
        <f t="shared" si="152"/>
        <v>3</v>
      </c>
      <c r="BH110" s="69">
        <f t="shared" si="163"/>
        <v>6122.0559374999993</v>
      </c>
      <c r="BI110" s="72"/>
      <c r="BJ110" s="72"/>
      <c r="BK110" s="69"/>
      <c r="BL110" s="69"/>
      <c r="BM110" s="69"/>
      <c r="BN110" s="69"/>
      <c r="BO110" s="72"/>
      <c r="BP110" s="72">
        <f t="shared" si="114"/>
        <v>0</v>
      </c>
      <c r="BQ110" s="69">
        <f t="shared" si="154"/>
        <v>6122.0559374999993</v>
      </c>
      <c r="BR110" s="69">
        <f t="shared" si="155"/>
        <v>16308.891562499999</v>
      </c>
      <c r="BS110" s="69">
        <f t="shared" si="156"/>
        <v>6122.0559374999993</v>
      </c>
      <c r="BT110" s="69">
        <f t="shared" si="157"/>
        <v>6802.2843749999993</v>
      </c>
      <c r="BU110" s="69">
        <f t="shared" si="158"/>
        <v>29233.231874999998</v>
      </c>
      <c r="BV110" s="73">
        <f t="shared" si="159"/>
        <v>350798.78249999997</v>
      </c>
      <c r="BW110" s="54"/>
    </row>
    <row r="111" spans="1:77" s="55" customFormat="1" ht="14.25" customHeight="1" x14ac:dyDescent="0.3">
      <c r="A111" s="101">
        <v>11</v>
      </c>
      <c r="B111" s="81" t="s">
        <v>374</v>
      </c>
      <c r="C111" s="81" t="s">
        <v>409</v>
      </c>
      <c r="D111" s="46" t="s">
        <v>61</v>
      </c>
      <c r="E111" s="102" t="s">
        <v>375</v>
      </c>
      <c r="F111" s="75"/>
      <c r="G111" s="76"/>
      <c r="H111" s="76"/>
      <c r="I111" s="75"/>
      <c r="J111" s="46" t="s">
        <v>65</v>
      </c>
      <c r="K111" s="46" t="s">
        <v>62</v>
      </c>
      <c r="L111" s="77">
        <v>0</v>
      </c>
      <c r="M111" s="46">
        <v>4.0999999999999996</v>
      </c>
      <c r="N111" s="68">
        <v>17698</v>
      </c>
      <c r="O111" s="69">
        <f t="shared" si="143"/>
        <v>72561.799999999988</v>
      </c>
      <c r="P111" s="46">
        <v>2</v>
      </c>
      <c r="Q111" s="46">
        <v>1</v>
      </c>
      <c r="R111" s="46"/>
      <c r="S111" s="46">
        <v>1</v>
      </c>
      <c r="T111" s="46">
        <v>1</v>
      </c>
      <c r="U111" s="46"/>
      <c r="V111" s="67">
        <f t="shared" si="165"/>
        <v>3</v>
      </c>
      <c r="W111" s="67">
        <f t="shared" si="166"/>
        <v>2</v>
      </c>
      <c r="X111" s="67">
        <f t="shared" si="166"/>
        <v>0</v>
      </c>
      <c r="Y111" s="69">
        <f t="shared" si="120"/>
        <v>9070.2249999999985</v>
      </c>
      <c r="Z111" s="69">
        <f t="shared" si="121"/>
        <v>4535.1124999999993</v>
      </c>
      <c r="AA111" s="69">
        <f t="shared" si="122"/>
        <v>0</v>
      </c>
      <c r="AB111" s="69">
        <f t="shared" si="123"/>
        <v>4535.1124999999993</v>
      </c>
      <c r="AC111" s="69">
        <f t="shared" si="124"/>
        <v>4535.1124999999993</v>
      </c>
      <c r="AD111" s="69">
        <f t="shared" si="125"/>
        <v>0</v>
      </c>
      <c r="AE111" s="69">
        <f t="shared" si="167"/>
        <v>22675.562499999996</v>
      </c>
      <c r="AF111" s="69">
        <f t="shared" si="146"/>
        <v>11337.781249999998</v>
      </c>
      <c r="AG111" s="69">
        <f t="shared" si="147"/>
        <v>3401.3343749999995</v>
      </c>
      <c r="AH111" s="69">
        <f t="shared" si="96"/>
        <v>442.45000000000005</v>
      </c>
      <c r="AI111" s="69">
        <f t="shared" si="148"/>
        <v>37857.128124999996</v>
      </c>
      <c r="AJ111" s="78"/>
      <c r="AK111" s="71">
        <f t="shared" si="127"/>
        <v>0</v>
      </c>
      <c r="AL111" s="78"/>
      <c r="AM111" s="71">
        <f t="shared" si="160"/>
        <v>0</v>
      </c>
      <c r="AN111" s="71">
        <f t="shared" ref="AN111:AN114" si="170">AJ111+AL111</f>
        <v>0</v>
      </c>
      <c r="AO111" s="71">
        <f t="shared" si="149"/>
        <v>0</v>
      </c>
      <c r="AP111" s="78"/>
      <c r="AQ111" s="71">
        <f t="shared" si="161"/>
        <v>0</v>
      </c>
      <c r="AR111" s="78"/>
      <c r="AS111" s="71">
        <f t="shared" si="162"/>
        <v>0</v>
      </c>
      <c r="AT111" s="70">
        <f t="shared" si="150"/>
        <v>0</v>
      </c>
      <c r="AU111" s="71">
        <f t="shared" si="150"/>
        <v>0</v>
      </c>
      <c r="AV111" s="70">
        <f t="shared" si="151"/>
        <v>0</v>
      </c>
      <c r="AW111" s="71">
        <f t="shared" si="151"/>
        <v>0</v>
      </c>
      <c r="AX111" s="79"/>
      <c r="AY111" s="80"/>
      <c r="AZ111" s="80"/>
      <c r="BA111" s="80"/>
      <c r="BB111" s="71"/>
      <c r="BC111" s="46"/>
      <c r="BD111" s="46"/>
      <c r="BE111" s="46"/>
      <c r="BF111" s="69">
        <f t="shared" si="128"/>
        <v>0</v>
      </c>
      <c r="BG111" s="69">
        <f t="shared" si="152"/>
        <v>5</v>
      </c>
      <c r="BH111" s="69">
        <f t="shared" si="163"/>
        <v>10204.003124999997</v>
      </c>
      <c r="BI111" s="72"/>
      <c r="BJ111" s="72">
        <f>(O111/18*BI111)*30%</f>
        <v>0</v>
      </c>
      <c r="BK111" s="69"/>
      <c r="BL111" s="69"/>
      <c r="BM111" s="69"/>
      <c r="BN111" s="69"/>
      <c r="BO111" s="72"/>
      <c r="BP111" s="72">
        <f t="shared" si="114"/>
        <v>0</v>
      </c>
      <c r="BQ111" s="69">
        <f t="shared" si="154"/>
        <v>10204.003124999997</v>
      </c>
      <c r="BR111" s="69">
        <f t="shared" si="155"/>
        <v>26519.346874999996</v>
      </c>
      <c r="BS111" s="69">
        <f t="shared" si="156"/>
        <v>10204.003124999997</v>
      </c>
      <c r="BT111" s="69">
        <f t="shared" si="157"/>
        <v>11337.781249999998</v>
      </c>
      <c r="BU111" s="69">
        <f t="shared" si="158"/>
        <v>48061.131249999991</v>
      </c>
      <c r="BV111" s="73">
        <f t="shared" si="159"/>
        <v>576733.57499999995</v>
      </c>
      <c r="BW111" s="54"/>
    </row>
    <row r="112" spans="1:77" s="74" customFormat="1" ht="14.25" customHeight="1" x14ac:dyDescent="0.3">
      <c r="A112" s="101">
        <v>12</v>
      </c>
      <c r="B112" s="68" t="s">
        <v>338</v>
      </c>
      <c r="C112" s="120" t="s">
        <v>409</v>
      </c>
      <c r="D112" s="67" t="s">
        <v>61</v>
      </c>
      <c r="E112" s="119" t="s">
        <v>248</v>
      </c>
      <c r="F112" s="133">
        <v>107</v>
      </c>
      <c r="G112" s="134">
        <v>44071</v>
      </c>
      <c r="H112" s="134">
        <v>45897</v>
      </c>
      <c r="I112" s="75" t="s">
        <v>270</v>
      </c>
      <c r="J112" s="67" t="s">
        <v>350</v>
      </c>
      <c r="K112" s="67" t="s">
        <v>68</v>
      </c>
      <c r="L112" s="105">
        <v>9</v>
      </c>
      <c r="M112" s="67">
        <v>4.74</v>
      </c>
      <c r="N112" s="68">
        <v>17697</v>
      </c>
      <c r="O112" s="69">
        <f t="shared" si="143"/>
        <v>83883.78</v>
      </c>
      <c r="P112" s="67">
        <v>1</v>
      </c>
      <c r="Q112" s="67">
        <v>2</v>
      </c>
      <c r="R112" s="67"/>
      <c r="S112" s="67"/>
      <c r="T112" s="67"/>
      <c r="U112" s="67"/>
      <c r="V112" s="67">
        <f t="shared" ref="V112:V114" si="171">SUM(P112+S112)</f>
        <v>1</v>
      </c>
      <c r="W112" s="67">
        <f t="shared" ref="W112:X116" si="172">SUM(Q112+T112)</f>
        <v>2</v>
      </c>
      <c r="X112" s="67">
        <f t="shared" si="172"/>
        <v>0</v>
      </c>
      <c r="Y112" s="69">
        <f t="shared" si="120"/>
        <v>5242.7362499999999</v>
      </c>
      <c r="Z112" s="69">
        <f t="shared" si="121"/>
        <v>10485.4725</v>
      </c>
      <c r="AA112" s="69">
        <f t="shared" si="122"/>
        <v>0</v>
      </c>
      <c r="AB112" s="69">
        <f t="shared" si="123"/>
        <v>0</v>
      </c>
      <c r="AC112" s="69">
        <f t="shared" si="124"/>
        <v>0</v>
      </c>
      <c r="AD112" s="69">
        <f t="shared" si="125"/>
        <v>0</v>
      </c>
      <c r="AE112" s="69">
        <f t="shared" si="167"/>
        <v>15728.20875</v>
      </c>
      <c r="AF112" s="69">
        <f t="shared" si="146"/>
        <v>7864.1043749999999</v>
      </c>
      <c r="AG112" s="69"/>
      <c r="AH112" s="69">
        <f t="shared" si="96"/>
        <v>0</v>
      </c>
      <c r="AI112" s="69">
        <f t="shared" si="148"/>
        <v>23592.313125000001</v>
      </c>
      <c r="AJ112" s="106"/>
      <c r="AK112" s="71">
        <f t="shared" si="127"/>
        <v>0</v>
      </c>
      <c r="AL112" s="106"/>
      <c r="AM112" s="71">
        <f t="shared" si="160"/>
        <v>0</v>
      </c>
      <c r="AN112" s="71">
        <f t="shared" si="170"/>
        <v>0</v>
      </c>
      <c r="AO112" s="71">
        <f t="shared" si="149"/>
        <v>0</v>
      </c>
      <c r="AP112" s="106"/>
      <c r="AQ112" s="71">
        <f t="shared" si="161"/>
        <v>0</v>
      </c>
      <c r="AR112" s="71"/>
      <c r="AS112" s="71">
        <f t="shared" si="162"/>
        <v>0</v>
      </c>
      <c r="AT112" s="70">
        <f t="shared" si="150"/>
        <v>0</v>
      </c>
      <c r="AU112" s="71">
        <f t="shared" si="150"/>
        <v>0</v>
      </c>
      <c r="AV112" s="70">
        <f t="shared" si="151"/>
        <v>0</v>
      </c>
      <c r="AW112" s="71">
        <f t="shared" si="151"/>
        <v>0</v>
      </c>
      <c r="AX112" s="107"/>
      <c r="AY112" s="124"/>
      <c r="AZ112" s="124"/>
      <c r="BA112" s="124"/>
      <c r="BB112" s="71"/>
      <c r="BC112" s="67"/>
      <c r="BD112" s="67"/>
      <c r="BE112" s="67"/>
      <c r="BF112" s="69">
        <f t="shared" si="128"/>
        <v>0</v>
      </c>
      <c r="BG112" s="69">
        <f t="shared" si="152"/>
        <v>3</v>
      </c>
      <c r="BH112" s="69">
        <f t="shared" si="163"/>
        <v>7077.6939375000002</v>
      </c>
      <c r="BI112" s="69"/>
      <c r="BJ112" s="69"/>
      <c r="BK112" s="69">
        <f>V112+W112+X112</f>
        <v>3</v>
      </c>
      <c r="BL112" s="69">
        <f>(AE112+AF112)*30%</f>
        <v>7077.6939375000002</v>
      </c>
      <c r="BM112" s="69"/>
      <c r="BN112" s="69"/>
      <c r="BO112" s="69"/>
      <c r="BP112" s="72">
        <f t="shared" si="114"/>
        <v>0</v>
      </c>
      <c r="BQ112" s="69">
        <f t="shared" si="154"/>
        <v>14155.387875</v>
      </c>
      <c r="BR112" s="69">
        <f t="shared" si="155"/>
        <v>15728.20875</v>
      </c>
      <c r="BS112" s="69">
        <f t="shared" si="156"/>
        <v>7077.6939375000002</v>
      </c>
      <c r="BT112" s="69">
        <f t="shared" si="157"/>
        <v>14941.798312499999</v>
      </c>
      <c r="BU112" s="69">
        <f t="shared" si="158"/>
        <v>37747.701000000001</v>
      </c>
      <c r="BV112" s="73">
        <f t="shared" si="159"/>
        <v>452972.41200000001</v>
      </c>
      <c r="BW112" s="54" t="s">
        <v>232</v>
      </c>
    </row>
    <row r="113" spans="1:75" s="74" customFormat="1" ht="14.25" customHeight="1" x14ac:dyDescent="0.3">
      <c r="A113" s="101">
        <v>14</v>
      </c>
      <c r="B113" s="1" t="s">
        <v>497</v>
      </c>
      <c r="C113" s="81" t="s">
        <v>468</v>
      </c>
      <c r="D113" s="46" t="s">
        <v>61</v>
      </c>
      <c r="E113" s="82" t="s">
        <v>91</v>
      </c>
      <c r="F113" s="75">
        <v>86</v>
      </c>
      <c r="G113" s="76">
        <v>43458</v>
      </c>
      <c r="H113" s="76">
        <v>45284</v>
      </c>
      <c r="I113" s="75" t="s">
        <v>236</v>
      </c>
      <c r="J113" s="46" t="s">
        <v>349</v>
      </c>
      <c r="K113" s="46" t="s">
        <v>64</v>
      </c>
      <c r="L113" s="77">
        <v>30</v>
      </c>
      <c r="M113" s="46">
        <v>5.41</v>
      </c>
      <c r="N113" s="68">
        <v>17697</v>
      </c>
      <c r="O113" s="69">
        <f t="shared" si="143"/>
        <v>95740.77</v>
      </c>
      <c r="P113" s="46"/>
      <c r="Q113" s="46"/>
      <c r="R113" s="46"/>
      <c r="S113" s="46"/>
      <c r="T113" s="46">
        <v>2</v>
      </c>
      <c r="U113" s="46"/>
      <c r="V113" s="67">
        <f t="shared" si="171"/>
        <v>0</v>
      </c>
      <c r="W113" s="67">
        <f t="shared" si="172"/>
        <v>2</v>
      </c>
      <c r="X113" s="67">
        <f t="shared" si="172"/>
        <v>0</v>
      </c>
      <c r="Y113" s="69">
        <f t="shared" si="120"/>
        <v>0</v>
      </c>
      <c r="Z113" s="69">
        <f t="shared" si="121"/>
        <v>0</v>
      </c>
      <c r="AA113" s="69">
        <f t="shared" si="122"/>
        <v>0</v>
      </c>
      <c r="AB113" s="69">
        <f t="shared" si="123"/>
        <v>0</v>
      </c>
      <c r="AC113" s="69">
        <f t="shared" si="124"/>
        <v>11967.596250000001</v>
      </c>
      <c r="AD113" s="69">
        <f t="shared" si="125"/>
        <v>0</v>
      </c>
      <c r="AE113" s="69">
        <f t="shared" si="167"/>
        <v>11967.596250000001</v>
      </c>
      <c r="AF113" s="69">
        <f t="shared" si="146"/>
        <v>5983.7981250000003</v>
      </c>
      <c r="AG113" s="69">
        <f t="shared" si="147"/>
        <v>1795.1394375</v>
      </c>
      <c r="AH113" s="69">
        <f t="shared" si="96"/>
        <v>442.42500000000001</v>
      </c>
      <c r="AI113" s="69">
        <f t="shared" si="148"/>
        <v>20188.958812500001</v>
      </c>
      <c r="AJ113" s="78"/>
      <c r="AK113" s="71">
        <f t="shared" si="127"/>
        <v>0</v>
      </c>
      <c r="AL113" s="78"/>
      <c r="AM113" s="71">
        <f t="shared" si="160"/>
        <v>0</v>
      </c>
      <c r="AN113" s="71">
        <f t="shared" si="170"/>
        <v>0</v>
      </c>
      <c r="AO113" s="71">
        <f t="shared" si="149"/>
        <v>0</v>
      </c>
      <c r="AP113" s="78"/>
      <c r="AQ113" s="71">
        <f t="shared" si="161"/>
        <v>0</v>
      </c>
      <c r="AR113" s="78"/>
      <c r="AS113" s="71">
        <f t="shared" si="162"/>
        <v>0</v>
      </c>
      <c r="AT113" s="70">
        <f t="shared" si="150"/>
        <v>0</v>
      </c>
      <c r="AU113" s="71">
        <f t="shared" si="150"/>
        <v>0</v>
      </c>
      <c r="AV113" s="70">
        <f t="shared" si="151"/>
        <v>0</v>
      </c>
      <c r="AW113" s="71">
        <f t="shared" si="151"/>
        <v>0</v>
      </c>
      <c r="AX113" s="79"/>
      <c r="AY113" s="80"/>
      <c r="AZ113" s="79"/>
      <c r="BA113" s="80"/>
      <c r="BB113" s="71">
        <f>SUM(N113*AY113)*50%+(N113*AZ113)*60%+(N113*BA113)*60%</f>
        <v>0</v>
      </c>
      <c r="BC113" s="46"/>
      <c r="BD113" s="46"/>
      <c r="BE113" s="46"/>
      <c r="BF113" s="69">
        <f t="shared" si="128"/>
        <v>0</v>
      </c>
      <c r="BG113" s="69">
        <f t="shared" si="152"/>
        <v>2</v>
      </c>
      <c r="BH113" s="69">
        <f t="shared" si="163"/>
        <v>5385.4183125</v>
      </c>
      <c r="BI113" s="72"/>
      <c r="BJ113" s="72">
        <f>(O113/18*BI113)*30%</f>
        <v>0</v>
      </c>
      <c r="BK113" s="69">
        <f>V113+W113+X113</f>
        <v>2</v>
      </c>
      <c r="BL113" s="69">
        <f>(AE113+AF113)*40%</f>
        <v>7180.5577499999999</v>
      </c>
      <c r="BM113" s="69"/>
      <c r="BN113" s="69"/>
      <c r="BO113" s="69"/>
      <c r="BP113" s="72">
        <f t="shared" si="114"/>
        <v>0</v>
      </c>
      <c r="BQ113" s="69">
        <f t="shared" si="154"/>
        <v>12565.9760625</v>
      </c>
      <c r="BR113" s="69">
        <f t="shared" si="155"/>
        <v>14205.1606875</v>
      </c>
      <c r="BS113" s="69">
        <f t="shared" si="156"/>
        <v>5385.4183125</v>
      </c>
      <c r="BT113" s="69">
        <f t="shared" si="157"/>
        <v>13164.355875000001</v>
      </c>
      <c r="BU113" s="69">
        <f t="shared" si="158"/>
        <v>32754.934874999999</v>
      </c>
      <c r="BV113" s="73">
        <f t="shared" si="159"/>
        <v>393059.21849999996</v>
      </c>
      <c r="BW113" s="54" t="s">
        <v>228</v>
      </c>
    </row>
    <row r="114" spans="1:75" s="55" customFormat="1" ht="14.25" customHeight="1" x14ac:dyDescent="0.3">
      <c r="A114" s="101">
        <v>15</v>
      </c>
      <c r="B114" s="192" t="s">
        <v>497</v>
      </c>
      <c r="C114" s="81" t="s">
        <v>308</v>
      </c>
      <c r="D114" s="46" t="s">
        <v>61</v>
      </c>
      <c r="E114" s="82" t="s">
        <v>95</v>
      </c>
      <c r="F114" s="133">
        <v>77</v>
      </c>
      <c r="G114" s="134">
        <v>43304</v>
      </c>
      <c r="H114" s="103">
        <v>45130</v>
      </c>
      <c r="I114" s="133" t="s">
        <v>167</v>
      </c>
      <c r="J114" s="46" t="s">
        <v>349</v>
      </c>
      <c r="K114" s="46" t="s">
        <v>64</v>
      </c>
      <c r="L114" s="77">
        <v>36</v>
      </c>
      <c r="M114" s="46">
        <v>5.41</v>
      </c>
      <c r="N114" s="68">
        <v>17697</v>
      </c>
      <c r="O114" s="69">
        <f t="shared" si="143"/>
        <v>95740.77</v>
      </c>
      <c r="P114" s="46"/>
      <c r="Q114" s="46"/>
      <c r="R114" s="46"/>
      <c r="S114" s="46"/>
      <c r="T114" s="46"/>
      <c r="U114" s="46">
        <v>1</v>
      </c>
      <c r="V114" s="67">
        <f t="shared" si="171"/>
        <v>0</v>
      </c>
      <c r="W114" s="67">
        <f t="shared" si="172"/>
        <v>0</v>
      </c>
      <c r="X114" s="67">
        <f t="shared" si="172"/>
        <v>1</v>
      </c>
      <c r="Y114" s="69">
        <f t="shared" si="120"/>
        <v>0</v>
      </c>
      <c r="Z114" s="69">
        <f t="shared" si="121"/>
        <v>0</v>
      </c>
      <c r="AA114" s="69">
        <f t="shared" si="122"/>
        <v>0</v>
      </c>
      <c r="AB114" s="69">
        <f t="shared" si="123"/>
        <v>0</v>
      </c>
      <c r="AC114" s="69">
        <f t="shared" si="124"/>
        <v>0</v>
      </c>
      <c r="AD114" s="69">
        <f t="shared" si="125"/>
        <v>5983.7981250000003</v>
      </c>
      <c r="AE114" s="69">
        <f t="shared" si="167"/>
        <v>5983.7981250000003</v>
      </c>
      <c r="AF114" s="69">
        <f t="shared" si="146"/>
        <v>2991.8990625000001</v>
      </c>
      <c r="AG114" s="69">
        <f t="shared" si="147"/>
        <v>897.56971874999999</v>
      </c>
      <c r="AH114" s="69">
        <f t="shared" si="96"/>
        <v>221.21250000000001</v>
      </c>
      <c r="AI114" s="69">
        <f t="shared" si="148"/>
        <v>10094.47940625</v>
      </c>
      <c r="AJ114" s="78"/>
      <c r="AK114" s="71">
        <f t="shared" si="127"/>
        <v>0</v>
      </c>
      <c r="AL114" s="78"/>
      <c r="AM114" s="71">
        <f t="shared" si="160"/>
        <v>0</v>
      </c>
      <c r="AN114" s="71">
        <f t="shared" si="170"/>
        <v>0</v>
      </c>
      <c r="AO114" s="71">
        <f t="shared" si="149"/>
        <v>0</v>
      </c>
      <c r="AP114" s="78"/>
      <c r="AQ114" s="71">
        <f t="shared" si="161"/>
        <v>0</v>
      </c>
      <c r="AR114" s="78"/>
      <c r="AS114" s="71">
        <f t="shared" si="162"/>
        <v>0</v>
      </c>
      <c r="AT114" s="70">
        <f t="shared" si="150"/>
        <v>0</v>
      </c>
      <c r="AU114" s="71">
        <f t="shared" si="150"/>
        <v>0</v>
      </c>
      <c r="AV114" s="70">
        <f t="shared" si="151"/>
        <v>0</v>
      </c>
      <c r="AW114" s="71">
        <f t="shared" si="151"/>
        <v>0</v>
      </c>
      <c r="AX114" s="79"/>
      <c r="AY114" s="80"/>
      <c r="AZ114" s="79"/>
      <c r="BA114" s="80"/>
      <c r="BB114" s="71"/>
      <c r="BC114" s="46"/>
      <c r="BD114" s="46"/>
      <c r="BE114" s="46"/>
      <c r="BF114" s="69">
        <f t="shared" si="128"/>
        <v>0</v>
      </c>
      <c r="BG114" s="69">
        <f t="shared" si="152"/>
        <v>1</v>
      </c>
      <c r="BH114" s="69">
        <f t="shared" si="163"/>
        <v>2692.70915625</v>
      </c>
      <c r="BI114" s="72"/>
      <c r="BJ114" s="72">
        <f>(O114/18*BI114)*30%</f>
        <v>0</v>
      </c>
      <c r="BK114" s="69">
        <f>V114+W114+X114</f>
        <v>1</v>
      </c>
      <c r="BL114" s="69">
        <f>(AE114+AF114)*40%</f>
        <v>3590.278875</v>
      </c>
      <c r="BM114" s="69"/>
      <c r="BN114" s="69"/>
      <c r="BO114" s="69"/>
      <c r="BP114" s="72">
        <f t="shared" si="114"/>
        <v>0</v>
      </c>
      <c r="BQ114" s="69">
        <f t="shared" si="154"/>
        <v>6282.9880312499999</v>
      </c>
      <c r="BR114" s="69">
        <f t="shared" si="155"/>
        <v>7102.5803437499999</v>
      </c>
      <c r="BS114" s="69">
        <f t="shared" si="156"/>
        <v>2692.70915625</v>
      </c>
      <c r="BT114" s="69">
        <f t="shared" si="157"/>
        <v>6582.1779375000006</v>
      </c>
      <c r="BU114" s="69">
        <f t="shared" si="158"/>
        <v>16377.4674375</v>
      </c>
      <c r="BV114" s="73">
        <f t="shared" si="159"/>
        <v>196529.60924999998</v>
      </c>
      <c r="BW114" s="54" t="s">
        <v>228</v>
      </c>
    </row>
    <row r="115" spans="1:75" s="55" customFormat="1" ht="14.25" customHeight="1" x14ac:dyDescent="0.3">
      <c r="A115" s="101">
        <v>16</v>
      </c>
      <c r="B115" s="81" t="s">
        <v>265</v>
      </c>
      <c r="C115" s="81" t="s">
        <v>161</v>
      </c>
      <c r="D115" s="46" t="s">
        <v>61</v>
      </c>
      <c r="E115" s="102" t="s">
        <v>300</v>
      </c>
      <c r="F115" s="75"/>
      <c r="G115" s="76"/>
      <c r="H115" s="76"/>
      <c r="I115" s="75"/>
      <c r="J115" s="46" t="s">
        <v>65</v>
      </c>
      <c r="K115" s="46" t="s">
        <v>62</v>
      </c>
      <c r="L115" s="77">
        <v>2.08</v>
      </c>
      <c r="M115" s="46">
        <v>4.1900000000000004</v>
      </c>
      <c r="N115" s="68">
        <v>17697</v>
      </c>
      <c r="O115" s="69">
        <f t="shared" si="143"/>
        <v>74150.430000000008</v>
      </c>
      <c r="P115" s="46"/>
      <c r="Q115" s="46"/>
      <c r="R115" s="46"/>
      <c r="S115" s="46"/>
      <c r="T115" s="46"/>
      <c r="U115" s="46">
        <v>1</v>
      </c>
      <c r="V115" s="67">
        <f t="shared" ref="V115" si="173">SUM(P115+S115)</f>
        <v>0</v>
      </c>
      <c r="W115" s="67">
        <f t="shared" si="172"/>
        <v>0</v>
      </c>
      <c r="X115" s="67">
        <f t="shared" si="172"/>
        <v>1</v>
      </c>
      <c r="Y115" s="69">
        <f t="shared" si="120"/>
        <v>0</v>
      </c>
      <c r="Z115" s="69">
        <f t="shared" si="121"/>
        <v>0</v>
      </c>
      <c r="AA115" s="69">
        <f t="shared" si="122"/>
        <v>0</v>
      </c>
      <c r="AB115" s="69">
        <f t="shared" si="123"/>
        <v>0</v>
      </c>
      <c r="AC115" s="69">
        <f t="shared" si="124"/>
        <v>0</v>
      </c>
      <c r="AD115" s="69">
        <f t="shared" si="125"/>
        <v>4634.4018750000005</v>
      </c>
      <c r="AE115" s="69">
        <f t="shared" ref="AE115" si="174">SUM(Y115:AD115)</f>
        <v>4634.4018750000005</v>
      </c>
      <c r="AF115" s="69">
        <f t="shared" si="146"/>
        <v>2317.2009375000002</v>
      </c>
      <c r="AG115" s="69">
        <v>0</v>
      </c>
      <c r="AH115" s="69">
        <f t="shared" si="96"/>
        <v>221.21250000000001</v>
      </c>
      <c r="AI115" s="69">
        <f t="shared" si="148"/>
        <v>7172.8153125000008</v>
      </c>
      <c r="AJ115" s="78"/>
      <c r="AK115" s="71">
        <f t="shared" si="127"/>
        <v>0</v>
      </c>
      <c r="AL115" s="78"/>
      <c r="AM115" s="71">
        <f>N115/18*AL115*50%</f>
        <v>0</v>
      </c>
      <c r="AN115" s="71"/>
      <c r="AO115" s="71">
        <f t="shared" si="149"/>
        <v>0</v>
      </c>
      <c r="AP115" s="78"/>
      <c r="AQ115" s="71">
        <f>N115/18*AP115*50%</f>
        <v>0</v>
      </c>
      <c r="AR115" s="78"/>
      <c r="AS115" s="71">
        <f>N115/18*AR115*40%</f>
        <v>0</v>
      </c>
      <c r="AT115" s="70">
        <f t="shared" si="150"/>
        <v>0</v>
      </c>
      <c r="AU115" s="71">
        <f t="shared" si="150"/>
        <v>0</v>
      </c>
      <c r="AV115" s="70">
        <f t="shared" si="151"/>
        <v>0</v>
      </c>
      <c r="AW115" s="71">
        <f t="shared" si="151"/>
        <v>0</v>
      </c>
      <c r="AX115" s="79"/>
      <c r="AY115" s="80"/>
      <c r="AZ115" s="80"/>
      <c r="BA115" s="80"/>
      <c r="BB115" s="71">
        <f>SUM(N115*AY115)*50%+(N115*AZ115)*60%+(N115*BA115)*60%</f>
        <v>0</v>
      </c>
      <c r="BC115" s="46"/>
      <c r="BD115" s="46"/>
      <c r="BE115" s="46"/>
      <c r="BF115" s="69">
        <f t="shared" si="128"/>
        <v>0</v>
      </c>
      <c r="BG115" s="69">
        <f t="shared" si="152"/>
        <v>1</v>
      </c>
      <c r="BH115" s="69">
        <f>(O115/18*BG115)*1.5*30%</f>
        <v>1853.7607500000004</v>
      </c>
      <c r="BI115" s="72"/>
      <c r="BJ115" s="72"/>
      <c r="BK115" s="69"/>
      <c r="BL115" s="69"/>
      <c r="BM115" s="69"/>
      <c r="BN115" s="69"/>
      <c r="BO115" s="69"/>
      <c r="BP115" s="72">
        <f t="shared" si="114"/>
        <v>0</v>
      </c>
      <c r="BQ115" s="69">
        <f t="shared" si="154"/>
        <v>1853.7607500000004</v>
      </c>
      <c r="BR115" s="69">
        <f t="shared" si="155"/>
        <v>4855.6143750000001</v>
      </c>
      <c r="BS115" s="69">
        <f t="shared" si="156"/>
        <v>1853.7607500000004</v>
      </c>
      <c r="BT115" s="69">
        <f t="shared" si="157"/>
        <v>2317.2009375000002</v>
      </c>
      <c r="BU115" s="69">
        <f t="shared" si="158"/>
        <v>9026.5760625000003</v>
      </c>
      <c r="BV115" s="73">
        <f t="shared" si="159"/>
        <v>108318.91275</v>
      </c>
      <c r="BW115" s="54"/>
    </row>
    <row r="116" spans="1:75" s="55" customFormat="1" ht="14.25" customHeight="1" x14ac:dyDescent="0.3">
      <c r="A116" s="101">
        <v>17</v>
      </c>
      <c r="B116" s="81" t="s">
        <v>96</v>
      </c>
      <c r="C116" s="81" t="s">
        <v>97</v>
      </c>
      <c r="D116" s="46" t="s">
        <v>61</v>
      </c>
      <c r="E116" s="82" t="s">
        <v>98</v>
      </c>
      <c r="F116" s="75">
        <v>120</v>
      </c>
      <c r="G116" s="76">
        <v>44377</v>
      </c>
      <c r="H116" s="76">
        <v>46203</v>
      </c>
      <c r="I116" s="75" t="s">
        <v>168</v>
      </c>
      <c r="J116" s="46" t="s">
        <v>348</v>
      </c>
      <c r="K116" s="46" t="s">
        <v>72</v>
      </c>
      <c r="L116" s="77">
        <v>37.090000000000003</v>
      </c>
      <c r="M116" s="46">
        <v>5.2</v>
      </c>
      <c r="N116" s="68">
        <v>17697</v>
      </c>
      <c r="O116" s="69">
        <f t="shared" si="143"/>
        <v>92024.400000000009</v>
      </c>
      <c r="P116" s="46"/>
      <c r="Q116" s="46"/>
      <c r="R116" s="46"/>
      <c r="S116" s="46"/>
      <c r="T116" s="46">
        <v>2</v>
      </c>
      <c r="U116" s="46"/>
      <c r="V116" s="67">
        <f t="shared" ref="V116" si="175">SUM(P116+S116)</f>
        <v>0</v>
      </c>
      <c r="W116" s="67">
        <f t="shared" si="172"/>
        <v>2</v>
      </c>
      <c r="X116" s="67">
        <f t="shared" si="172"/>
        <v>0</v>
      </c>
      <c r="Y116" s="69">
        <f t="shared" si="120"/>
        <v>0</v>
      </c>
      <c r="Z116" s="69">
        <f t="shared" si="121"/>
        <v>0</v>
      </c>
      <c r="AA116" s="69">
        <f t="shared" si="122"/>
        <v>0</v>
      </c>
      <c r="AB116" s="69">
        <f t="shared" si="123"/>
        <v>0</v>
      </c>
      <c r="AC116" s="69">
        <f t="shared" si="124"/>
        <v>11503.050000000001</v>
      </c>
      <c r="AD116" s="69">
        <f t="shared" si="125"/>
        <v>0</v>
      </c>
      <c r="AE116" s="69">
        <f t="shared" ref="AE116:AE119" si="176">SUM(Y116:AD116)</f>
        <v>11503.050000000001</v>
      </c>
      <c r="AF116" s="69">
        <f t="shared" si="146"/>
        <v>5751.5250000000005</v>
      </c>
      <c r="AG116" s="69">
        <f t="shared" ref="AG116:AG118" si="177">(AE116+AF116)*10%</f>
        <v>1725.4575000000002</v>
      </c>
      <c r="AH116" s="69">
        <f t="shared" si="96"/>
        <v>442.42500000000001</v>
      </c>
      <c r="AI116" s="69">
        <f t="shared" si="148"/>
        <v>19422.457500000004</v>
      </c>
      <c r="AJ116" s="78"/>
      <c r="AK116" s="71">
        <f t="shared" si="127"/>
        <v>0</v>
      </c>
      <c r="AL116" s="78"/>
      <c r="AM116" s="71">
        <f>N116/16*AL116*50%</f>
        <v>0</v>
      </c>
      <c r="AN116" s="71">
        <f t="shared" ref="AN116:AO131" si="178">AJ116+AL116</f>
        <v>0</v>
      </c>
      <c r="AO116" s="71">
        <f t="shared" si="149"/>
        <v>0</v>
      </c>
      <c r="AP116" s="78"/>
      <c r="AQ116" s="71">
        <f>N116/16*AP116*50%</f>
        <v>0</v>
      </c>
      <c r="AR116" s="78"/>
      <c r="AS116" s="71">
        <f>N116/16*AR116*40%</f>
        <v>0</v>
      </c>
      <c r="AT116" s="70">
        <f t="shared" si="150"/>
        <v>0</v>
      </c>
      <c r="AU116" s="71">
        <f t="shared" si="150"/>
        <v>0</v>
      </c>
      <c r="AV116" s="70">
        <f t="shared" si="151"/>
        <v>0</v>
      </c>
      <c r="AW116" s="71">
        <f t="shared" si="151"/>
        <v>0</v>
      </c>
      <c r="AX116" s="79"/>
      <c r="AY116" s="80"/>
      <c r="AZ116" s="79"/>
      <c r="BA116" s="80"/>
      <c r="BB116" s="71">
        <f>SUM(N116*AY116)*50%+(N116*AZ116)*60%+(N116*BA116)*60%</f>
        <v>0</v>
      </c>
      <c r="BC116" s="46"/>
      <c r="BD116" s="46"/>
      <c r="BE116" s="46"/>
      <c r="BF116" s="69">
        <f t="shared" si="128"/>
        <v>0</v>
      </c>
      <c r="BG116" s="69">
        <f t="shared" si="152"/>
        <v>2</v>
      </c>
      <c r="BH116" s="69">
        <f t="shared" ref="BH116:BH120" si="179">(AE116+AF116)*30%</f>
        <v>5176.3725000000004</v>
      </c>
      <c r="BI116" s="72"/>
      <c r="BJ116" s="72">
        <f>(O116/18*BI116)*30%</f>
        <v>0</v>
      </c>
      <c r="BK116" s="69">
        <f t="shared" ref="BK116:BK140" si="180">V116+W116+X116</f>
        <v>2</v>
      </c>
      <c r="BL116" s="69">
        <f>(AE116+AF116)*35%</f>
        <v>6039.1012499999997</v>
      </c>
      <c r="BM116" s="69"/>
      <c r="BN116" s="69"/>
      <c r="BO116" s="72"/>
      <c r="BP116" s="72">
        <f t="shared" si="114"/>
        <v>0</v>
      </c>
      <c r="BQ116" s="69">
        <f t="shared" si="154"/>
        <v>11215.473750000001</v>
      </c>
      <c r="BR116" s="69">
        <f t="shared" si="155"/>
        <v>13670.932500000001</v>
      </c>
      <c r="BS116" s="69">
        <f t="shared" si="156"/>
        <v>5176.3725000000004</v>
      </c>
      <c r="BT116" s="69">
        <f t="shared" si="157"/>
        <v>11790.626250000001</v>
      </c>
      <c r="BU116" s="69">
        <f t="shared" si="158"/>
        <v>30637.931250000005</v>
      </c>
      <c r="BV116" s="73">
        <f t="shared" si="159"/>
        <v>367655.17500000005</v>
      </c>
      <c r="BW116" s="54" t="s">
        <v>231</v>
      </c>
    </row>
    <row r="117" spans="1:75" s="55" customFormat="1" ht="14.25" customHeight="1" x14ac:dyDescent="0.3">
      <c r="A117" s="101">
        <v>18</v>
      </c>
      <c r="B117" s="198" t="s">
        <v>342</v>
      </c>
      <c r="C117" s="81" t="s">
        <v>492</v>
      </c>
      <c r="D117" s="46" t="s">
        <v>61</v>
      </c>
      <c r="E117" s="102" t="s">
        <v>343</v>
      </c>
      <c r="F117" s="75">
        <v>83</v>
      </c>
      <c r="G117" s="76">
        <v>43308</v>
      </c>
      <c r="H117" s="76">
        <v>45134</v>
      </c>
      <c r="I117" s="75" t="s">
        <v>168</v>
      </c>
      <c r="J117" s="46" t="s">
        <v>350</v>
      </c>
      <c r="K117" s="46" t="s">
        <v>68</v>
      </c>
      <c r="L117" s="77">
        <v>11.11</v>
      </c>
      <c r="M117" s="46">
        <v>4.8140000000000001</v>
      </c>
      <c r="N117" s="68">
        <v>17697</v>
      </c>
      <c r="O117" s="69">
        <f t="shared" si="143"/>
        <v>85193.358000000007</v>
      </c>
      <c r="P117" s="46"/>
      <c r="Q117" s="46"/>
      <c r="R117" s="46">
        <v>1</v>
      </c>
      <c r="S117" s="46"/>
      <c r="T117" s="46"/>
      <c r="U117" s="46"/>
      <c r="V117" s="67">
        <f t="shared" ref="V117:V118" si="181">SUM(P117+S117)</f>
        <v>0</v>
      </c>
      <c r="W117" s="67">
        <f t="shared" ref="W117:X118" si="182">SUM(Q117+T117)</f>
        <v>0</v>
      </c>
      <c r="X117" s="67">
        <f t="shared" si="182"/>
        <v>1</v>
      </c>
      <c r="Y117" s="69">
        <f t="shared" si="120"/>
        <v>0</v>
      </c>
      <c r="Z117" s="69">
        <f t="shared" si="121"/>
        <v>0</v>
      </c>
      <c r="AA117" s="69">
        <f t="shared" si="122"/>
        <v>5324.5848750000005</v>
      </c>
      <c r="AB117" s="69">
        <f t="shared" si="123"/>
        <v>0</v>
      </c>
      <c r="AC117" s="69">
        <f t="shared" si="124"/>
        <v>0</v>
      </c>
      <c r="AD117" s="69">
        <f t="shared" si="125"/>
        <v>0</v>
      </c>
      <c r="AE117" s="69">
        <f t="shared" si="176"/>
        <v>5324.5848750000005</v>
      </c>
      <c r="AF117" s="69">
        <f t="shared" si="146"/>
        <v>2662.2924375000002</v>
      </c>
      <c r="AG117" s="69">
        <f t="shared" si="177"/>
        <v>798.68773125000007</v>
      </c>
      <c r="AH117" s="69">
        <f t="shared" si="96"/>
        <v>0</v>
      </c>
      <c r="AI117" s="69">
        <f t="shared" si="148"/>
        <v>8785.5650437500008</v>
      </c>
      <c r="AJ117" s="78"/>
      <c r="AK117" s="71">
        <f t="shared" si="127"/>
        <v>0</v>
      </c>
      <c r="AL117" s="78"/>
      <c r="AM117" s="71">
        <f>N117/16*AL117*50%</f>
        <v>0</v>
      </c>
      <c r="AN117" s="71">
        <f t="shared" si="178"/>
        <v>0</v>
      </c>
      <c r="AO117" s="71">
        <f t="shared" si="149"/>
        <v>0</v>
      </c>
      <c r="AP117" s="78"/>
      <c r="AQ117" s="71">
        <f>N117/16*AP117*50%</f>
        <v>0</v>
      </c>
      <c r="AR117" s="78"/>
      <c r="AS117" s="71">
        <f>N117/16*AR117*40%</f>
        <v>0</v>
      </c>
      <c r="AT117" s="70">
        <f t="shared" si="150"/>
        <v>0</v>
      </c>
      <c r="AU117" s="71">
        <f t="shared" si="150"/>
        <v>0</v>
      </c>
      <c r="AV117" s="70">
        <f t="shared" si="151"/>
        <v>0</v>
      </c>
      <c r="AW117" s="71">
        <f t="shared" si="151"/>
        <v>0</v>
      </c>
      <c r="AX117" s="79"/>
      <c r="AY117" s="79"/>
      <c r="AZ117" s="79"/>
      <c r="BA117" s="79"/>
      <c r="BB117" s="71"/>
      <c r="BC117" s="46"/>
      <c r="BD117" s="46"/>
      <c r="BE117" s="46"/>
      <c r="BF117" s="69"/>
      <c r="BG117" s="69">
        <f t="shared" si="152"/>
        <v>1</v>
      </c>
      <c r="BH117" s="69">
        <f t="shared" si="179"/>
        <v>2396.0631937500002</v>
      </c>
      <c r="BI117" s="72"/>
      <c r="BJ117" s="72"/>
      <c r="BK117" s="69">
        <f t="shared" si="180"/>
        <v>1</v>
      </c>
      <c r="BL117" s="69">
        <f>(AE117+AF117)*30%</f>
        <v>2396.0631937500002</v>
      </c>
      <c r="BM117" s="69"/>
      <c r="BN117" s="69"/>
      <c r="BO117" s="72"/>
      <c r="BP117" s="72">
        <f t="shared" si="114"/>
        <v>0</v>
      </c>
      <c r="BQ117" s="69">
        <f t="shared" si="154"/>
        <v>4792.1263875000004</v>
      </c>
      <c r="BR117" s="69">
        <f t="shared" si="155"/>
        <v>6123.2726062500005</v>
      </c>
      <c r="BS117" s="69">
        <f t="shared" si="156"/>
        <v>2396.0631937500002</v>
      </c>
      <c r="BT117" s="69">
        <f t="shared" si="157"/>
        <v>5058.3556312500004</v>
      </c>
      <c r="BU117" s="69">
        <f t="shared" si="158"/>
        <v>13577.691431250001</v>
      </c>
      <c r="BV117" s="73">
        <f t="shared" si="159"/>
        <v>162932.29717500001</v>
      </c>
      <c r="BW117" s="54" t="s">
        <v>232</v>
      </c>
    </row>
    <row r="118" spans="1:75" s="74" customFormat="1" ht="14.25" customHeight="1" x14ac:dyDescent="0.3">
      <c r="A118" s="66">
        <v>19</v>
      </c>
      <c r="B118" s="68" t="s">
        <v>304</v>
      </c>
      <c r="C118" s="104" t="s">
        <v>269</v>
      </c>
      <c r="D118" s="67" t="s">
        <v>61</v>
      </c>
      <c r="E118" s="68" t="s">
        <v>326</v>
      </c>
      <c r="F118" s="75">
        <v>117</v>
      </c>
      <c r="G118" s="76">
        <v>44365</v>
      </c>
      <c r="H118" s="76">
        <v>46191</v>
      </c>
      <c r="I118" s="75" t="s">
        <v>168</v>
      </c>
      <c r="J118" s="67" t="s">
        <v>350</v>
      </c>
      <c r="K118" s="67" t="s">
        <v>68</v>
      </c>
      <c r="L118" s="105">
        <v>11.09</v>
      </c>
      <c r="M118" s="67">
        <v>4.8099999999999996</v>
      </c>
      <c r="N118" s="68">
        <v>17697</v>
      </c>
      <c r="O118" s="69">
        <f t="shared" si="143"/>
        <v>85122.569999999992</v>
      </c>
      <c r="P118" s="67"/>
      <c r="Q118" s="67"/>
      <c r="R118" s="67"/>
      <c r="S118" s="67"/>
      <c r="T118" s="67">
        <v>1</v>
      </c>
      <c r="U118" s="67"/>
      <c r="V118" s="67">
        <f t="shared" si="181"/>
        <v>0</v>
      </c>
      <c r="W118" s="67">
        <f t="shared" si="182"/>
        <v>1</v>
      </c>
      <c r="X118" s="67">
        <f t="shared" si="182"/>
        <v>0</v>
      </c>
      <c r="Y118" s="69">
        <f t="shared" ref="Y118" si="183">SUM(O118/16*P118)</f>
        <v>0</v>
      </c>
      <c r="Z118" s="69">
        <f t="shared" si="121"/>
        <v>0</v>
      </c>
      <c r="AA118" s="69">
        <f t="shared" si="122"/>
        <v>0</v>
      </c>
      <c r="AB118" s="69">
        <f t="shared" si="123"/>
        <v>0</v>
      </c>
      <c r="AC118" s="69">
        <f t="shared" si="124"/>
        <v>5320.1606249999995</v>
      </c>
      <c r="AD118" s="69">
        <f t="shared" si="125"/>
        <v>0</v>
      </c>
      <c r="AE118" s="69">
        <f t="shared" ref="AE118" si="184">SUM(Y118:AD118)</f>
        <v>5320.1606249999995</v>
      </c>
      <c r="AF118" s="69">
        <f t="shared" si="146"/>
        <v>2660.0803124999998</v>
      </c>
      <c r="AG118" s="69">
        <f t="shared" si="177"/>
        <v>798.02409374999991</v>
      </c>
      <c r="AH118" s="69">
        <f t="shared" si="96"/>
        <v>221.21250000000001</v>
      </c>
      <c r="AI118" s="69">
        <f t="shared" si="148"/>
        <v>8999.4775312499987</v>
      </c>
      <c r="AJ118" s="106"/>
      <c r="AK118" s="71">
        <f t="shared" si="127"/>
        <v>0</v>
      </c>
      <c r="AL118" s="106"/>
      <c r="AM118" s="71">
        <f t="shared" ref="AM118" si="185">N118/16*AL118*50%</f>
        <v>0</v>
      </c>
      <c r="AN118" s="71">
        <f t="shared" si="178"/>
        <v>0</v>
      </c>
      <c r="AO118" s="71">
        <f t="shared" si="149"/>
        <v>0</v>
      </c>
      <c r="AP118" s="106"/>
      <c r="AQ118" s="71">
        <f t="shared" ref="AQ118" si="186">N118/16*AP118*50%</f>
        <v>0</v>
      </c>
      <c r="AR118" s="71"/>
      <c r="AS118" s="71">
        <f t="shared" ref="AS118" si="187">N118/16*AR118*40%</f>
        <v>0</v>
      </c>
      <c r="AT118" s="70">
        <f t="shared" si="150"/>
        <v>0</v>
      </c>
      <c r="AU118" s="71">
        <f t="shared" si="150"/>
        <v>0</v>
      </c>
      <c r="AV118" s="70">
        <f t="shared" si="151"/>
        <v>0</v>
      </c>
      <c r="AW118" s="71">
        <f t="shared" si="151"/>
        <v>0</v>
      </c>
      <c r="AX118" s="107"/>
      <c r="AY118" s="124"/>
      <c r="AZ118" s="124"/>
      <c r="BA118" s="124"/>
      <c r="BB118" s="71">
        <f>SUM(N118*AY118)*50%+(N118*AZ118)*60%+(N118*BA118)*60%</f>
        <v>0</v>
      </c>
      <c r="BC118" s="67"/>
      <c r="BD118" s="67"/>
      <c r="BE118" s="67"/>
      <c r="BF118" s="69">
        <f t="shared" ref="BF118" si="188">SUM(N118*BC118*20%)+(N118*BD118)*30%</f>
        <v>0</v>
      </c>
      <c r="BG118" s="69">
        <f t="shared" si="152"/>
        <v>1</v>
      </c>
      <c r="BH118" s="69">
        <f t="shared" si="179"/>
        <v>2394.0722812499994</v>
      </c>
      <c r="BI118" s="69"/>
      <c r="BJ118" s="69">
        <f>(O118/18*BI118)*30%</f>
        <v>0</v>
      </c>
      <c r="BK118" s="69">
        <f>V118+W118+X118</f>
        <v>1</v>
      </c>
      <c r="BL118" s="69">
        <f>(AE118+AF118)*30%</f>
        <v>2394.0722812499994</v>
      </c>
      <c r="BM118" s="69"/>
      <c r="BN118" s="69"/>
      <c r="BO118" s="69"/>
      <c r="BP118" s="72">
        <f t="shared" si="114"/>
        <v>0</v>
      </c>
      <c r="BQ118" s="69">
        <f t="shared" ref="BQ118" si="189">AW118+BB118+BF118+BH118+BJ118+BL118+BP118+BM118+BN118</f>
        <v>4788.1445624999988</v>
      </c>
      <c r="BR118" s="69">
        <f t="shared" si="155"/>
        <v>6339.3972187499994</v>
      </c>
      <c r="BS118" s="69">
        <f t="shared" si="156"/>
        <v>2394.0722812499994</v>
      </c>
      <c r="BT118" s="69">
        <f t="shared" si="157"/>
        <v>5054.1525937499991</v>
      </c>
      <c r="BU118" s="69">
        <f t="shared" si="158"/>
        <v>13787.622093749997</v>
      </c>
      <c r="BV118" s="73">
        <f t="shared" si="159"/>
        <v>165451.46512499996</v>
      </c>
      <c r="BW118" s="74" t="s">
        <v>232</v>
      </c>
    </row>
    <row r="119" spans="1:75" s="55" customFormat="1" ht="14.25" customHeight="1" x14ac:dyDescent="0.3">
      <c r="A119" s="101">
        <v>19</v>
      </c>
      <c r="B119" s="81" t="s">
        <v>101</v>
      </c>
      <c r="C119" s="81" t="s">
        <v>457</v>
      </c>
      <c r="D119" s="46" t="s">
        <v>61</v>
      </c>
      <c r="E119" s="82" t="s">
        <v>272</v>
      </c>
      <c r="F119" s="135">
        <v>79</v>
      </c>
      <c r="G119" s="134">
        <v>43304</v>
      </c>
      <c r="H119" s="103">
        <v>45130</v>
      </c>
      <c r="I119" s="75" t="s">
        <v>167</v>
      </c>
      <c r="J119" s="46" t="s">
        <v>349</v>
      </c>
      <c r="K119" s="46" t="s">
        <v>64</v>
      </c>
      <c r="L119" s="77">
        <v>26</v>
      </c>
      <c r="M119" s="46">
        <v>5.41</v>
      </c>
      <c r="N119" s="68">
        <v>17697</v>
      </c>
      <c r="O119" s="69">
        <f t="shared" si="143"/>
        <v>95740.77</v>
      </c>
      <c r="P119" s="46"/>
      <c r="Q119" s="46"/>
      <c r="R119" s="46">
        <v>1</v>
      </c>
      <c r="S119" s="46"/>
      <c r="T119" s="46"/>
      <c r="U119" s="46"/>
      <c r="V119" s="67">
        <f t="shared" ref="V119:X119" si="190">SUM(P119+S119)</f>
        <v>0</v>
      </c>
      <c r="W119" s="67">
        <f t="shared" si="190"/>
        <v>0</v>
      </c>
      <c r="X119" s="67">
        <f t="shared" si="190"/>
        <v>1</v>
      </c>
      <c r="Y119" s="69">
        <f t="shared" si="120"/>
        <v>0</v>
      </c>
      <c r="Z119" s="69">
        <f t="shared" si="121"/>
        <v>0</v>
      </c>
      <c r="AA119" s="69">
        <f t="shared" si="122"/>
        <v>5983.7981250000003</v>
      </c>
      <c r="AB119" s="69">
        <f t="shared" si="123"/>
        <v>0</v>
      </c>
      <c r="AC119" s="69">
        <f t="shared" si="124"/>
        <v>0</v>
      </c>
      <c r="AD119" s="69">
        <f t="shared" si="125"/>
        <v>0</v>
      </c>
      <c r="AE119" s="69">
        <f t="shared" si="176"/>
        <v>5983.7981250000003</v>
      </c>
      <c r="AF119" s="69">
        <f t="shared" si="146"/>
        <v>2991.8990625000001</v>
      </c>
      <c r="AG119" s="69">
        <f>(AE119+AF119)*10%</f>
        <v>897.56971874999999</v>
      </c>
      <c r="AH119" s="69">
        <f t="shared" si="96"/>
        <v>0</v>
      </c>
      <c r="AI119" s="69">
        <f t="shared" si="148"/>
        <v>9873.2669062500008</v>
      </c>
      <c r="AJ119" s="78"/>
      <c r="AK119" s="71">
        <f t="shared" si="127"/>
        <v>0</v>
      </c>
      <c r="AL119" s="78"/>
      <c r="AM119" s="71">
        <f>N119/16*AL119*50%</f>
        <v>0</v>
      </c>
      <c r="AN119" s="71">
        <f t="shared" si="178"/>
        <v>0</v>
      </c>
      <c r="AO119" s="71">
        <f t="shared" si="149"/>
        <v>0</v>
      </c>
      <c r="AP119" s="78"/>
      <c r="AQ119" s="71">
        <f>N119/16*AP119*50%</f>
        <v>0</v>
      </c>
      <c r="AR119" s="78"/>
      <c r="AS119" s="71">
        <f>N119/16*AR119*40%</f>
        <v>0</v>
      </c>
      <c r="AT119" s="70">
        <f t="shared" si="150"/>
        <v>0</v>
      </c>
      <c r="AU119" s="71">
        <f t="shared" si="150"/>
        <v>0</v>
      </c>
      <c r="AV119" s="70">
        <f t="shared" si="151"/>
        <v>0</v>
      </c>
      <c r="AW119" s="71">
        <f t="shared" si="151"/>
        <v>0</v>
      </c>
      <c r="AX119" s="79"/>
      <c r="AY119" s="80"/>
      <c r="AZ119" s="80"/>
      <c r="BA119" s="80"/>
      <c r="BB119" s="71"/>
      <c r="BC119" s="46"/>
      <c r="BD119" s="46"/>
      <c r="BE119" s="46"/>
      <c r="BF119" s="69">
        <f t="shared" ref="BF119:BF150" si="191">SUM(N119*BC119*20%)+(N119*BD119)*30%</f>
        <v>0</v>
      </c>
      <c r="BG119" s="69">
        <f t="shared" si="152"/>
        <v>1</v>
      </c>
      <c r="BH119" s="69">
        <f t="shared" si="179"/>
        <v>2692.70915625</v>
      </c>
      <c r="BI119" s="72"/>
      <c r="BJ119" s="72">
        <f>(O119/18*BI119)*30%</f>
        <v>0</v>
      </c>
      <c r="BK119" s="69">
        <f t="shared" si="180"/>
        <v>1</v>
      </c>
      <c r="BL119" s="69">
        <f t="shared" ref="BL119:BL128" si="192">(AE119+AF119)*40%</f>
        <v>3590.278875</v>
      </c>
      <c r="BM119" s="69"/>
      <c r="BN119" s="69"/>
      <c r="BO119" s="69"/>
      <c r="BP119" s="72">
        <f t="shared" si="114"/>
        <v>0</v>
      </c>
      <c r="BQ119" s="69">
        <f t="shared" si="154"/>
        <v>6282.9880312499999</v>
      </c>
      <c r="BR119" s="69">
        <f t="shared" si="155"/>
        <v>6881.3678437500002</v>
      </c>
      <c r="BS119" s="69">
        <f t="shared" si="156"/>
        <v>2692.70915625</v>
      </c>
      <c r="BT119" s="69">
        <f t="shared" si="157"/>
        <v>6582.1779375000006</v>
      </c>
      <c r="BU119" s="69">
        <f t="shared" si="158"/>
        <v>16156.254937500002</v>
      </c>
      <c r="BV119" s="73">
        <f t="shared" si="159"/>
        <v>193875.05925000002</v>
      </c>
      <c r="BW119" s="54" t="s">
        <v>228</v>
      </c>
    </row>
    <row r="120" spans="1:75" s="55" customFormat="1" ht="14.25" customHeight="1" x14ac:dyDescent="0.3">
      <c r="A120" s="101">
        <v>20</v>
      </c>
      <c r="B120" s="1" t="s">
        <v>497</v>
      </c>
      <c r="C120" s="81" t="s">
        <v>457</v>
      </c>
      <c r="D120" s="46" t="s">
        <v>61</v>
      </c>
      <c r="E120" s="82" t="s">
        <v>272</v>
      </c>
      <c r="F120" s="135">
        <v>79</v>
      </c>
      <c r="G120" s="134">
        <v>43304</v>
      </c>
      <c r="H120" s="103">
        <v>45130</v>
      </c>
      <c r="I120" s="75" t="s">
        <v>167</v>
      </c>
      <c r="J120" s="46" t="s">
        <v>349</v>
      </c>
      <c r="K120" s="46" t="s">
        <v>64</v>
      </c>
      <c r="L120" s="77">
        <v>26</v>
      </c>
      <c r="M120" s="46">
        <v>5.41</v>
      </c>
      <c r="N120" s="68">
        <v>17697</v>
      </c>
      <c r="O120" s="69">
        <f t="shared" si="143"/>
        <v>95740.77</v>
      </c>
      <c r="P120" s="46"/>
      <c r="Q120" s="46"/>
      <c r="R120" s="46">
        <v>1</v>
      </c>
      <c r="S120" s="46"/>
      <c r="T120" s="46"/>
      <c r="U120" s="46"/>
      <c r="V120" s="67">
        <f t="shared" ref="V120" si="193">SUM(P120+S120)</f>
        <v>0</v>
      </c>
      <c r="W120" s="67">
        <f t="shared" ref="W120:X120" si="194">SUM(Q120+T120)</f>
        <v>0</v>
      </c>
      <c r="X120" s="67">
        <f t="shared" si="194"/>
        <v>1</v>
      </c>
      <c r="Y120" s="69">
        <f t="shared" si="120"/>
        <v>0</v>
      </c>
      <c r="Z120" s="69">
        <f t="shared" si="121"/>
        <v>0</v>
      </c>
      <c r="AA120" s="69">
        <f t="shared" si="122"/>
        <v>5983.7981250000003</v>
      </c>
      <c r="AB120" s="69">
        <f t="shared" si="123"/>
        <v>0</v>
      </c>
      <c r="AC120" s="69">
        <f t="shared" si="124"/>
        <v>0</v>
      </c>
      <c r="AD120" s="69">
        <f t="shared" si="125"/>
        <v>0</v>
      </c>
      <c r="AE120" s="69">
        <f t="shared" ref="AE120" si="195">SUM(Y120:AD120)</f>
        <v>5983.7981250000003</v>
      </c>
      <c r="AF120" s="69">
        <f t="shared" si="146"/>
        <v>2991.8990625000001</v>
      </c>
      <c r="AG120" s="69">
        <f>(AE120+AF120)*10%</f>
        <v>897.56971874999999</v>
      </c>
      <c r="AH120" s="69">
        <f t="shared" si="96"/>
        <v>0</v>
      </c>
      <c r="AI120" s="69">
        <f t="shared" si="148"/>
        <v>9873.2669062500008</v>
      </c>
      <c r="AJ120" s="78"/>
      <c r="AK120" s="71">
        <f t="shared" si="127"/>
        <v>0</v>
      </c>
      <c r="AL120" s="78"/>
      <c r="AM120" s="71">
        <f>N120/16*AL120*50%</f>
        <v>0</v>
      </c>
      <c r="AN120" s="71">
        <f t="shared" si="178"/>
        <v>0</v>
      </c>
      <c r="AO120" s="71">
        <f t="shared" si="178"/>
        <v>0</v>
      </c>
      <c r="AP120" s="78"/>
      <c r="AQ120" s="71">
        <f>N120/16*AP120*50%</f>
        <v>0</v>
      </c>
      <c r="AR120" s="78"/>
      <c r="AS120" s="71">
        <f>N120/16*AR120*40%</f>
        <v>0</v>
      </c>
      <c r="AT120" s="70">
        <f t="shared" ref="AT120:AU135" si="196">AP120+AR120</f>
        <v>0</v>
      </c>
      <c r="AU120" s="71">
        <f t="shared" si="196"/>
        <v>0</v>
      </c>
      <c r="AV120" s="70">
        <f t="shared" ref="AV120:AW135" si="197">AN120+AT120</f>
        <v>0</v>
      </c>
      <c r="AW120" s="71">
        <f t="shared" si="197"/>
        <v>0</v>
      </c>
      <c r="AX120" s="79"/>
      <c r="AY120" s="80"/>
      <c r="AZ120" s="80"/>
      <c r="BA120" s="80"/>
      <c r="BB120" s="71"/>
      <c r="BC120" s="46"/>
      <c r="BD120" s="46"/>
      <c r="BE120" s="46"/>
      <c r="BF120" s="69">
        <f t="shared" si="191"/>
        <v>0</v>
      </c>
      <c r="BG120" s="69">
        <f t="shared" si="152"/>
        <v>1</v>
      </c>
      <c r="BH120" s="69">
        <f t="shared" si="179"/>
        <v>2692.70915625</v>
      </c>
      <c r="BI120" s="72"/>
      <c r="BJ120" s="72">
        <f>(O120/18*BI120)*30%</f>
        <v>0</v>
      </c>
      <c r="BK120" s="69">
        <f t="shared" si="180"/>
        <v>1</v>
      </c>
      <c r="BL120" s="69">
        <f t="shared" si="192"/>
        <v>3590.278875</v>
      </c>
      <c r="BM120" s="69"/>
      <c r="BN120" s="69"/>
      <c r="BO120" s="69"/>
      <c r="BP120" s="72">
        <f t="shared" si="114"/>
        <v>0</v>
      </c>
      <c r="BQ120" s="69">
        <f t="shared" si="154"/>
        <v>6282.9880312499999</v>
      </c>
      <c r="BR120" s="69">
        <f t="shared" si="155"/>
        <v>6881.3678437500002</v>
      </c>
      <c r="BS120" s="69">
        <f t="shared" si="156"/>
        <v>2692.70915625</v>
      </c>
      <c r="BT120" s="69">
        <f t="shared" si="157"/>
        <v>6582.1779375000006</v>
      </c>
      <c r="BU120" s="69">
        <f t="shared" si="158"/>
        <v>16156.254937500002</v>
      </c>
      <c r="BV120" s="73">
        <f t="shared" si="159"/>
        <v>193875.05925000002</v>
      </c>
      <c r="BW120" s="54" t="s">
        <v>228</v>
      </c>
    </row>
    <row r="121" spans="1:75" s="55" customFormat="1" ht="14.25" customHeight="1" x14ac:dyDescent="0.3">
      <c r="A121" s="101">
        <v>21</v>
      </c>
      <c r="B121" s="81" t="s">
        <v>120</v>
      </c>
      <c r="C121" s="104" t="s">
        <v>106</v>
      </c>
      <c r="D121" s="67" t="s">
        <v>61</v>
      </c>
      <c r="E121" s="68" t="s">
        <v>240</v>
      </c>
      <c r="F121" s="104">
        <v>59</v>
      </c>
      <c r="G121" s="145" t="s">
        <v>344</v>
      </c>
      <c r="H121" s="145">
        <v>44646</v>
      </c>
      <c r="I121" s="104" t="s">
        <v>106</v>
      </c>
      <c r="J121" s="67">
        <v>2</v>
      </c>
      <c r="K121" s="46" t="s">
        <v>68</v>
      </c>
      <c r="L121" s="105">
        <v>12</v>
      </c>
      <c r="M121" s="67">
        <v>4.8099999999999996</v>
      </c>
      <c r="N121" s="68">
        <v>17697</v>
      </c>
      <c r="O121" s="69">
        <f t="shared" si="143"/>
        <v>85122.569999999992</v>
      </c>
      <c r="P121" s="46"/>
      <c r="Q121" s="46">
        <v>6</v>
      </c>
      <c r="R121" s="46">
        <v>3</v>
      </c>
      <c r="S121" s="46"/>
      <c r="T121" s="46">
        <v>6</v>
      </c>
      <c r="U121" s="46"/>
      <c r="V121" s="67">
        <f t="shared" ref="V121:X122" si="198">SUM(P121+S121)</f>
        <v>0</v>
      </c>
      <c r="W121" s="67">
        <f t="shared" si="198"/>
        <v>12</v>
      </c>
      <c r="X121" s="67">
        <f t="shared" si="198"/>
        <v>3</v>
      </c>
      <c r="Y121" s="69">
        <f t="shared" si="120"/>
        <v>0</v>
      </c>
      <c r="Z121" s="69">
        <f t="shared" si="121"/>
        <v>31920.963749999995</v>
      </c>
      <c r="AA121" s="69">
        <f t="shared" si="122"/>
        <v>15960.481874999998</v>
      </c>
      <c r="AB121" s="69">
        <f t="shared" si="123"/>
        <v>0</v>
      </c>
      <c r="AC121" s="69">
        <f t="shared" si="124"/>
        <v>31920.963749999995</v>
      </c>
      <c r="AD121" s="69">
        <f t="shared" si="125"/>
        <v>0</v>
      </c>
      <c r="AE121" s="69">
        <f t="shared" ref="AE121:AE131" si="199">SUM(Y121:AD121)</f>
        <v>79802.409374999988</v>
      </c>
      <c r="AF121" s="69">
        <f t="shared" si="146"/>
        <v>39901.204687499994</v>
      </c>
      <c r="AG121" s="69">
        <f t="shared" ref="AG121:AG146" si="200">(AE121+AF121)*10%</f>
        <v>11970.361406249998</v>
      </c>
      <c r="AH121" s="69">
        <f t="shared" si="96"/>
        <v>1327.2750000000001</v>
      </c>
      <c r="AI121" s="69">
        <f t="shared" si="148"/>
        <v>133001.25046874999</v>
      </c>
      <c r="AJ121" s="78"/>
      <c r="AK121" s="71">
        <f t="shared" si="127"/>
        <v>0</v>
      </c>
      <c r="AL121" s="78"/>
      <c r="AM121" s="71">
        <f>N121/18*AL121*50%</f>
        <v>0</v>
      </c>
      <c r="AN121" s="71">
        <f t="shared" si="178"/>
        <v>0</v>
      </c>
      <c r="AO121" s="71">
        <f t="shared" si="178"/>
        <v>0</v>
      </c>
      <c r="AP121" s="78"/>
      <c r="AQ121" s="71">
        <f>N121/18*AP121*50%</f>
        <v>0</v>
      </c>
      <c r="AR121" s="78"/>
      <c r="AS121" s="71">
        <f>N121/18*AR121*40%</f>
        <v>0</v>
      </c>
      <c r="AT121" s="70">
        <f t="shared" si="196"/>
        <v>0</v>
      </c>
      <c r="AU121" s="71">
        <f t="shared" si="196"/>
        <v>0</v>
      </c>
      <c r="AV121" s="70">
        <f t="shared" si="197"/>
        <v>0</v>
      </c>
      <c r="AW121" s="71">
        <f t="shared" si="197"/>
        <v>0</v>
      </c>
      <c r="AX121" s="79"/>
      <c r="AY121" s="80"/>
      <c r="AZ121" s="79"/>
      <c r="BA121" s="80"/>
      <c r="BB121" s="71">
        <f>SUM(N121*AY121)*50%+(N121*AZ121)*60%+(N121*BA121)*60%</f>
        <v>0</v>
      </c>
      <c r="BC121" s="46"/>
      <c r="BD121" s="46"/>
      <c r="BE121" s="46"/>
      <c r="BF121" s="69">
        <f t="shared" si="191"/>
        <v>0</v>
      </c>
      <c r="BG121" s="69">
        <f t="shared" si="152"/>
        <v>15</v>
      </c>
      <c r="BH121" s="69">
        <f>(O121/18*BG121)*1.5*30%</f>
        <v>31920.963749999995</v>
      </c>
      <c r="BI121" s="72"/>
      <c r="BJ121" s="72"/>
      <c r="BK121" s="69"/>
      <c r="BL121" s="69"/>
      <c r="BM121" s="69"/>
      <c r="BN121" s="69"/>
      <c r="BO121" s="72"/>
      <c r="BP121" s="72">
        <f t="shared" si="114"/>
        <v>0</v>
      </c>
      <c r="BQ121" s="69">
        <f t="shared" si="154"/>
        <v>31920.963749999995</v>
      </c>
      <c r="BR121" s="69">
        <f t="shared" si="155"/>
        <v>93100.045781249981</v>
      </c>
      <c r="BS121" s="69">
        <f t="shared" si="156"/>
        <v>31920.963749999995</v>
      </c>
      <c r="BT121" s="69">
        <f t="shared" si="157"/>
        <v>39901.204687499994</v>
      </c>
      <c r="BU121" s="69">
        <f t="shared" si="158"/>
        <v>164922.21421874998</v>
      </c>
      <c r="BV121" s="73">
        <f t="shared" si="159"/>
        <v>1979066.5706249997</v>
      </c>
      <c r="BW121" s="54" t="s">
        <v>275</v>
      </c>
    </row>
    <row r="122" spans="1:75" s="55" customFormat="1" ht="14.25" customHeight="1" x14ac:dyDescent="0.3">
      <c r="A122" s="101">
        <v>22</v>
      </c>
      <c r="B122" s="81" t="s">
        <v>99</v>
      </c>
      <c r="C122" s="141" t="s">
        <v>89</v>
      </c>
      <c r="D122" s="142" t="s">
        <v>61</v>
      </c>
      <c r="E122" s="143" t="s">
        <v>274</v>
      </c>
      <c r="F122" s="75">
        <v>118</v>
      </c>
      <c r="G122" s="76">
        <v>44365</v>
      </c>
      <c r="H122" s="144" t="s">
        <v>402</v>
      </c>
      <c r="I122" s="75" t="s">
        <v>89</v>
      </c>
      <c r="J122" s="46" t="s">
        <v>350</v>
      </c>
      <c r="K122" s="46" t="s">
        <v>68</v>
      </c>
      <c r="L122" s="77">
        <v>31.04</v>
      </c>
      <c r="M122" s="46">
        <v>5.16</v>
      </c>
      <c r="N122" s="68">
        <v>17697</v>
      </c>
      <c r="O122" s="69">
        <f t="shared" si="143"/>
        <v>91316.52</v>
      </c>
      <c r="P122" s="46"/>
      <c r="Q122" s="46">
        <v>4</v>
      </c>
      <c r="R122" s="46">
        <v>2</v>
      </c>
      <c r="S122" s="46"/>
      <c r="T122" s="46">
        <v>2</v>
      </c>
      <c r="U122" s="46"/>
      <c r="V122" s="67">
        <f t="shared" si="198"/>
        <v>0</v>
      </c>
      <c r="W122" s="67">
        <f t="shared" si="198"/>
        <v>6</v>
      </c>
      <c r="X122" s="67">
        <f t="shared" si="198"/>
        <v>2</v>
      </c>
      <c r="Y122" s="69">
        <f t="shared" si="120"/>
        <v>0</v>
      </c>
      <c r="Z122" s="69">
        <f t="shared" si="121"/>
        <v>22829.13</v>
      </c>
      <c r="AA122" s="69">
        <f t="shared" si="122"/>
        <v>11414.565000000001</v>
      </c>
      <c r="AB122" s="69">
        <f t="shared" si="123"/>
        <v>0</v>
      </c>
      <c r="AC122" s="69">
        <f t="shared" si="124"/>
        <v>11414.565000000001</v>
      </c>
      <c r="AD122" s="69">
        <f t="shared" si="125"/>
        <v>0</v>
      </c>
      <c r="AE122" s="69">
        <f t="shared" si="199"/>
        <v>45658.26</v>
      </c>
      <c r="AF122" s="69">
        <f t="shared" si="146"/>
        <v>22829.13</v>
      </c>
      <c r="AG122" s="69">
        <f t="shared" si="200"/>
        <v>6848.7390000000005</v>
      </c>
      <c r="AH122" s="69">
        <f t="shared" si="96"/>
        <v>442.42500000000001</v>
      </c>
      <c r="AI122" s="69">
        <f t="shared" si="148"/>
        <v>75778.554000000004</v>
      </c>
      <c r="AJ122" s="78"/>
      <c r="AK122" s="71">
        <f t="shared" si="127"/>
        <v>0</v>
      </c>
      <c r="AL122" s="78"/>
      <c r="AM122" s="71">
        <f>N122/18*AL122*50%</f>
        <v>0</v>
      </c>
      <c r="AN122" s="71">
        <f t="shared" si="178"/>
        <v>0</v>
      </c>
      <c r="AO122" s="71">
        <f t="shared" si="178"/>
        <v>0</v>
      </c>
      <c r="AP122" s="78"/>
      <c r="AQ122" s="71">
        <f>N122/18*AP122*50%</f>
        <v>0</v>
      </c>
      <c r="AR122" s="78"/>
      <c r="AS122" s="71">
        <f>N122/18*AR122*40%</f>
        <v>0</v>
      </c>
      <c r="AT122" s="70">
        <f t="shared" si="196"/>
        <v>0</v>
      </c>
      <c r="AU122" s="71">
        <f t="shared" si="196"/>
        <v>0</v>
      </c>
      <c r="AV122" s="70">
        <f t="shared" si="197"/>
        <v>0</v>
      </c>
      <c r="AW122" s="71">
        <f t="shared" si="197"/>
        <v>0</v>
      </c>
      <c r="AX122" s="79"/>
      <c r="AY122" s="80"/>
      <c r="AZ122" s="80"/>
      <c r="BA122" s="80"/>
      <c r="BB122" s="71"/>
      <c r="BC122" s="46"/>
      <c r="BD122" s="46"/>
      <c r="BE122" s="46"/>
      <c r="BF122" s="69">
        <f t="shared" si="191"/>
        <v>0</v>
      </c>
      <c r="BG122" s="69">
        <f t="shared" si="152"/>
        <v>8</v>
      </c>
      <c r="BH122" s="69">
        <f>(O122/18*BG122)*1.5*30%</f>
        <v>18263.304</v>
      </c>
      <c r="BI122" s="72"/>
      <c r="BJ122" s="72">
        <f t="shared" ref="BJ122:BJ144" si="201">(O122/18*BI122)*30%</f>
        <v>0</v>
      </c>
      <c r="BK122" s="69">
        <f t="shared" si="180"/>
        <v>8</v>
      </c>
      <c r="BL122" s="69">
        <f>(AE122+AF122)*30%</f>
        <v>20546.217000000001</v>
      </c>
      <c r="BM122" s="69"/>
      <c r="BN122" s="69"/>
      <c r="BO122" s="72"/>
      <c r="BP122" s="72">
        <f t="shared" si="114"/>
        <v>0</v>
      </c>
      <c r="BQ122" s="69">
        <f t="shared" si="154"/>
        <v>38809.521000000001</v>
      </c>
      <c r="BR122" s="69">
        <f t="shared" si="155"/>
        <v>52949.424000000006</v>
      </c>
      <c r="BS122" s="69">
        <f t="shared" si="156"/>
        <v>18263.304</v>
      </c>
      <c r="BT122" s="69">
        <f t="shared" si="157"/>
        <v>43375.347000000002</v>
      </c>
      <c r="BU122" s="69">
        <f t="shared" si="158"/>
        <v>114588.07500000001</v>
      </c>
      <c r="BV122" s="73">
        <f t="shared" si="159"/>
        <v>1375056.9000000001</v>
      </c>
      <c r="BW122" s="54" t="s">
        <v>232</v>
      </c>
    </row>
    <row r="123" spans="1:75" s="55" customFormat="1" ht="14.25" customHeight="1" x14ac:dyDescent="0.3">
      <c r="A123" s="101">
        <v>23</v>
      </c>
      <c r="B123" s="1" t="s">
        <v>497</v>
      </c>
      <c r="C123" s="141" t="s">
        <v>89</v>
      </c>
      <c r="D123" s="142" t="s">
        <v>61</v>
      </c>
      <c r="E123" s="143" t="s">
        <v>274</v>
      </c>
      <c r="F123" s="75">
        <v>118</v>
      </c>
      <c r="G123" s="76">
        <v>44365</v>
      </c>
      <c r="H123" s="144" t="s">
        <v>402</v>
      </c>
      <c r="I123" s="75" t="s">
        <v>173</v>
      </c>
      <c r="J123" s="46" t="s">
        <v>350</v>
      </c>
      <c r="K123" s="46" t="s">
        <v>68</v>
      </c>
      <c r="L123" s="77">
        <v>31.04</v>
      </c>
      <c r="M123" s="46">
        <v>5.16</v>
      </c>
      <c r="N123" s="68">
        <v>17697</v>
      </c>
      <c r="O123" s="69">
        <f t="shared" si="143"/>
        <v>91316.52</v>
      </c>
      <c r="P123" s="46"/>
      <c r="Q123" s="46">
        <v>2</v>
      </c>
      <c r="R123" s="46"/>
      <c r="S123" s="46"/>
      <c r="T123" s="46"/>
      <c r="U123" s="46"/>
      <c r="V123" s="67">
        <f t="shared" ref="V123" si="202">SUM(P123+S123)</f>
        <v>0</v>
      </c>
      <c r="W123" s="67">
        <f t="shared" ref="W123:X123" si="203">SUM(Q123+T123)</f>
        <v>2</v>
      </c>
      <c r="X123" s="67">
        <f t="shared" si="203"/>
        <v>0</v>
      </c>
      <c r="Y123" s="69">
        <f t="shared" si="120"/>
        <v>0</v>
      </c>
      <c r="Z123" s="69">
        <f t="shared" si="121"/>
        <v>11414.565000000001</v>
      </c>
      <c r="AA123" s="69">
        <f t="shared" si="122"/>
        <v>0</v>
      </c>
      <c r="AB123" s="69">
        <f t="shared" si="123"/>
        <v>0</v>
      </c>
      <c r="AC123" s="69">
        <f t="shared" si="124"/>
        <v>0</v>
      </c>
      <c r="AD123" s="69">
        <f t="shared" si="125"/>
        <v>0</v>
      </c>
      <c r="AE123" s="69">
        <f t="shared" ref="AE123" si="204">SUM(Y123:AD123)</f>
        <v>11414.565000000001</v>
      </c>
      <c r="AF123" s="69">
        <f t="shared" si="146"/>
        <v>5707.2825000000003</v>
      </c>
      <c r="AG123" s="69">
        <f t="shared" si="200"/>
        <v>1712.1847500000001</v>
      </c>
      <c r="AH123" s="69">
        <f t="shared" si="96"/>
        <v>0</v>
      </c>
      <c r="AI123" s="69">
        <f t="shared" si="148"/>
        <v>18834.03225</v>
      </c>
      <c r="AJ123" s="78"/>
      <c r="AK123" s="71">
        <f t="shared" si="127"/>
        <v>0</v>
      </c>
      <c r="AL123" s="78"/>
      <c r="AM123" s="71">
        <f>N123/18*AL123*50%</f>
        <v>0</v>
      </c>
      <c r="AN123" s="71">
        <f t="shared" si="178"/>
        <v>0</v>
      </c>
      <c r="AO123" s="71">
        <f t="shared" si="178"/>
        <v>0</v>
      </c>
      <c r="AP123" s="78"/>
      <c r="AQ123" s="71">
        <f>N123/18*AP123*50%</f>
        <v>0</v>
      </c>
      <c r="AR123" s="78"/>
      <c r="AS123" s="71">
        <f>N123/18*AR123*40%</f>
        <v>0</v>
      </c>
      <c r="AT123" s="70">
        <f t="shared" si="196"/>
        <v>0</v>
      </c>
      <c r="AU123" s="71">
        <f t="shared" si="196"/>
        <v>0</v>
      </c>
      <c r="AV123" s="70">
        <f t="shared" si="197"/>
        <v>0</v>
      </c>
      <c r="AW123" s="71">
        <f t="shared" si="197"/>
        <v>0</v>
      </c>
      <c r="AX123" s="79"/>
      <c r="AY123" s="80"/>
      <c r="AZ123" s="80"/>
      <c r="BA123" s="80"/>
      <c r="BB123" s="71"/>
      <c r="BC123" s="46"/>
      <c r="BD123" s="46"/>
      <c r="BE123" s="46"/>
      <c r="BF123" s="69">
        <f t="shared" si="191"/>
        <v>0</v>
      </c>
      <c r="BG123" s="69">
        <f>V123+W123+X123</f>
        <v>2</v>
      </c>
      <c r="BH123" s="69">
        <f>(O123/18*BG123)*1.5*30%</f>
        <v>4565.826</v>
      </c>
      <c r="BI123" s="72"/>
      <c r="BJ123" s="72">
        <f t="shared" si="201"/>
        <v>0</v>
      </c>
      <c r="BK123" s="69">
        <f t="shared" si="180"/>
        <v>2</v>
      </c>
      <c r="BL123" s="69">
        <f>(AE123+AF123)*30%</f>
        <v>5136.5542500000001</v>
      </c>
      <c r="BM123" s="69"/>
      <c r="BN123" s="69"/>
      <c r="BO123" s="72"/>
      <c r="BP123" s="72">
        <f t="shared" si="114"/>
        <v>0</v>
      </c>
      <c r="BQ123" s="69">
        <f t="shared" si="154"/>
        <v>9702.3802500000002</v>
      </c>
      <c r="BR123" s="69">
        <f t="shared" si="155"/>
        <v>13126.749750000001</v>
      </c>
      <c r="BS123" s="69">
        <f t="shared" si="156"/>
        <v>4565.826</v>
      </c>
      <c r="BT123" s="69">
        <f t="shared" si="157"/>
        <v>10843.83675</v>
      </c>
      <c r="BU123" s="69">
        <f t="shared" si="158"/>
        <v>28536.412499999999</v>
      </c>
      <c r="BV123" s="73">
        <f t="shared" si="159"/>
        <v>342436.94999999995</v>
      </c>
      <c r="BW123" s="54" t="s">
        <v>232</v>
      </c>
    </row>
    <row r="124" spans="1:75" s="55" customFormat="1" ht="14.25" customHeight="1" x14ac:dyDescent="0.3">
      <c r="A124" s="101">
        <v>24</v>
      </c>
      <c r="B124" s="81" t="s">
        <v>315</v>
      </c>
      <c r="C124" s="81" t="s">
        <v>409</v>
      </c>
      <c r="D124" s="46" t="s">
        <v>61</v>
      </c>
      <c r="E124" s="82" t="s">
        <v>316</v>
      </c>
      <c r="F124" s="135">
        <v>5</v>
      </c>
      <c r="G124" s="103">
        <v>42895</v>
      </c>
      <c r="H124" s="103">
        <v>44721</v>
      </c>
      <c r="I124" s="135" t="s">
        <v>175</v>
      </c>
      <c r="J124" s="46">
        <v>1</v>
      </c>
      <c r="K124" s="46" t="s">
        <v>72</v>
      </c>
      <c r="L124" s="77">
        <v>13.05</v>
      </c>
      <c r="M124" s="46">
        <v>4.95</v>
      </c>
      <c r="N124" s="68">
        <v>17697</v>
      </c>
      <c r="O124" s="69">
        <f t="shared" si="143"/>
        <v>87600.150000000009</v>
      </c>
      <c r="P124" s="46">
        <v>1</v>
      </c>
      <c r="Q124" s="46">
        <v>1</v>
      </c>
      <c r="R124" s="46">
        <v>4</v>
      </c>
      <c r="S124" s="46"/>
      <c r="T124" s="46">
        <v>2</v>
      </c>
      <c r="U124" s="46"/>
      <c r="V124" s="67">
        <f t="shared" ref="V124:X131" si="205">SUM(P124+S124)</f>
        <v>1</v>
      </c>
      <c r="W124" s="67">
        <f t="shared" si="205"/>
        <v>3</v>
      </c>
      <c r="X124" s="67">
        <f t="shared" si="205"/>
        <v>4</v>
      </c>
      <c r="Y124" s="69">
        <f t="shared" si="120"/>
        <v>5475.0093750000005</v>
      </c>
      <c r="Z124" s="69">
        <f t="shared" si="121"/>
        <v>5475.0093750000005</v>
      </c>
      <c r="AA124" s="69">
        <f t="shared" si="122"/>
        <v>21900.037500000002</v>
      </c>
      <c r="AB124" s="69">
        <f t="shared" si="123"/>
        <v>0</v>
      </c>
      <c r="AC124" s="69">
        <f t="shared" si="124"/>
        <v>10950.018750000001</v>
      </c>
      <c r="AD124" s="69">
        <f t="shared" si="125"/>
        <v>0</v>
      </c>
      <c r="AE124" s="69">
        <f t="shared" si="199"/>
        <v>43800.075000000004</v>
      </c>
      <c r="AF124" s="69">
        <f t="shared" si="146"/>
        <v>21900.037500000002</v>
      </c>
      <c r="AG124" s="69">
        <f t="shared" si="200"/>
        <v>6570.0112500000005</v>
      </c>
      <c r="AH124" s="69">
        <f t="shared" si="96"/>
        <v>442.42500000000001</v>
      </c>
      <c r="AI124" s="69">
        <f t="shared" si="148"/>
        <v>72712.548750000016</v>
      </c>
      <c r="AJ124" s="78"/>
      <c r="AK124" s="71">
        <f t="shared" si="127"/>
        <v>0</v>
      </c>
      <c r="AL124" s="78"/>
      <c r="AM124" s="71">
        <f>N124/16*AL124*50%</f>
        <v>0</v>
      </c>
      <c r="AN124" s="71">
        <f t="shared" si="178"/>
        <v>0</v>
      </c>
      <c r="AO124" s="71">
        <f t="shared" si="178"/>
        <v>0</v>
      </c>
      <c r="AP124" s="78"/>
      <c r="AQ124" s="71">
        <f>N124/16*AP124*50%</f>
        <v>0</v>
      </c>
      <c r="AR124" s="78"/>
      <c r="AS124" s="71">
        <f>N124/16*AR124*40%</f>
        <v>0</v>
      </c>
      <c r="AT124" s="70">
        <f t="shared" si="196"/>
        <v>0</v>
      </c>
      <c r="AU124" s="71">
        <f t="shared" si="196"/>
        <v>0</v>
      </c>
      <c r="AV124" s="70">
        <f t="shared" si="197"/>
        <v>0</v>
      </c>
      <c r="AW124" s="71">
        <f t="shared" si="197"/>
        <v>0</v>
      </c>
      <c r="AX124" s="79"/>
      <c r="AY124" s="80"/>
      <c r="AZ124" s="80"/>
      <c r="BA124" s="80"/>
      <c r="BB124" s="71">
        <f>SUM(N124*AY124)*50%+(N124*AZ124)*60%+(N124*BA124)*60%</f>
        <v>0</v>
      </c>
      <c r="BC124" s="46"/>
      <c r="BD124" s="46"/>
      <c r="BE124" s="46"/>
      <c r="BF124" s="69">
        <f t="shared" si="191"/>
        <v>0</v>
      </c>
      <c r="BG124" s="69">
        <f t="shared" ref="BG124:BG146" si="206">V124+W124+X124</f>
        <v>8</v>
      </c>
      <c r="BH124" s="69">
        <f t="shared" ref="BH124:BH127" si="207">(AE124+AF124)*30%</f>
        <v>19710.033749999999</v>
      </c>
      <c r="BI124" s="72"/>
      <c r="BJ124" s="72">
        <f t="shared" si="201"/>
        <v>0</v>
      </c>
      <c r="BK124" s="69"/>
      <c r="BL124" s="69"/>
      <c r="BM124" s="69"/>
      <c r="BN124" s="69"/>
      <c r="BO124" s="72"/>
      <c r="BP124" s="72">
        <f t="shared" si="114"/>
        <v>0</v>
      </c>
      <c r="BQ124" s="69">
        <f t="shared" si="154"/>
        <v>19710.033749999999</v>
      </c>
      <c r="BR124" s="69">
        <f t="shared" si="155"/>
        <v>50812.51125000001</v>
      </c>
      <c r="BS124" s="69">
        <f t="shared" si="156"/>
        <v>19710.033749999999</v>
      </c>
      <c r="BT124" s="69">
        <f t="shared" si="157"/>
        <v>21900.037500000002</v>
      </c>
      <c r="BU124" s="69">
        <f t="shared" si="158"/>
        <v>92422.582500000019</v>
      </c>
      <c r="BV124" s="73">
        <f t="shared" si="159"/>
        <v>1109070.9900000002</v>
      </c>
      <c r="BW124" s="54"/>
    </row>
    <row r="125" spans="1:75" s="55" customFormat="1" ht="14.25" customHeight="1" x14ac:dyDescent="0.3">
      <c r="A125" s="101">
        <v>25</v>
      </c>
      <c r="B125" s="81" t="s">
        <v>107</v>
      </c>
      <c r="C125" s="81" t="s">
        <v>411</v>
      </c>
      <c r="D125" s="46" t="s">
        <v>108</v>
      </c>
      <c r="E125" s="82" t="s">
        <v>109</v>
      </c>
      <c r="F125" s="75">
        <v>88</v>
      </c>
      <c r="G125" s="76">
        <v>43458</v>
      </c>
      <c r="H125" s="144" t="s">
        <v>345</v>
      </c>
      <c r="I125" s="75" t="s">
        <v>174</v>
      </c>
      <c r="J125" s="46" t="s">
        <v>349</v>
      </c>
      <c r="K125" s="46" t="s">
        <v>116</v>
      </c>
      <c r="L125" s="77">
        <v>38</v>
      </c>
      <c r="M125" s="46">
        <v>4.5199999999999996</v>
      </c>
      <c r="N125" s="68">
        <v>17697</v>
      </c>
      <c r="O125" s="69">
        <f t="shared" si="143"/>
        <v>79990.439999999988</v>
      </c>
      <c r="P125" s="46"/>
      <c r="Q125" s="46"/>
      <c r="R125" s="46">
        <v>4</v>
      </c>
      <c r="S125" s="46"/>
      <c r="T125" s="46"/>
      <c r="U125" s="46"/>
      <c r="V125" s="67">
        <f t="shared" si="205"/>
        <v>0</v>
      </c>
      <c r="W125" s="67">
        <f t="shared" si="205"/>
        <v>0</v>
      </c>
      <c r="X125" s="67">
        <f t="shared" si="205"/>
        <v>4</v>
      </c>
      <c r="Y125" s="69">
        <f t="shared" si="120"/>
        <v>0</v>
      </c>
      <c r="Z125" s="69">
        <f t="shared" si="121"/>
        <v>0</v>
      </c>
      <c r="AA125" s="69">
        <f t="shared" si="122"/>
        <v>19997.609999999997</v>
      </c>
      <c r="AB125" s="69">
        <f t="shared" si="123"/>
        <v>0</v>
      </c>
      <c r="AC125" s="69">
        <f t="shared" si="124"/>
        <v>0</v>
      </c>
      <c r="AD125" s="69">
        <f t="shared" si="125"/>
        <v>0</v>
      </c>
      <c r="AE125" s="69">
        <f t="shared" si="199"/>
        <v>19997.609999999997</v>
      </c>
      <c r="AF125" s="69">
        <f t="shared" si="146"/>
        <v>9998.8049999999985</v>
      </c>
      <c r="AG125" s="69">
        <f t="shared" si="200"/>
        <v>2999.6414999999997</v>
      </c>
      <c r="AH125" s="69">
        <f t="shared" si="96"/>
        <v>0</v>
      </c>
      <c r="AI125" s="69">
        <f t="shared" si="148"/>
        <v>32996.056499999992</v>
      </c>
      <c r="AJ125" s="78"/>
      <c r="AK125" s="71">
        <f t="shared" si="127"/>
        <v>0</v>
      </c>
      <c r="AL125" s="78"/>
      <c r="AM125" s="71">
        <f>N125/16*AL125*50%</f>
        <v>0</v>
      </c>
      <c r="AN125" s="71">
        <f t="shared" si="178"/>
        <v>0</v>
      </c>
      <c r="AO125" s="71">
        <f t="shared" si="178"/>
        <v>0</v>
      </c>
      <c r="AP125" s="78"/>
      <c r="AQ125" s="71">
        <f>N125/16*AP125*50%</f>
        <v>0</v>
      </c>
      <c r="AR125" s="78"/>
      <c r="AS125" s="71">
        <f>N125/16*AR125*40%</f>
        <v>0</v>
      </c>
      <c r="AT125" s="70">
        <f t="shared" si="196"/>
        <v>0</v>
      </c>
      <c r="AU125" s="71">
        <f t="shared" si="196"/>
        <v>0</v>
      </c>
      <c r="AV125" s="70">
        <f t="shared" si="197"/>
        <v>0</v>
      </c>
      <c r="AW125" s="71">
        <f t="shared" si="197"/>
        <v>0</v>
      </c>
      <c r="AX125" s="79"/>
      <c r="AY125" s="80"/>
      <c r="AZ125" s="80"/>
      <c r="BA125" s="80"/>
      <c r="BB125" s="71">
        <f>SUM(N125*AY125)*50%+(N125*AZ125)*60%+(N125*BA125)*60%</f>
        <v>0</v>
      </c>
      <c r="BC125" s="46"/>
      <c r="BD125" s="46"/>
      <c r="BE125" s="46"/>
      <c r="BF125" s="69">
        <f t="shared" si="191"/>
        <v>0</v>
      </c>
      <c r="BG125" s="69">
        <f t="shared" si="206"/>
        <v>4</v>
      </c>
      <c r="BH125" s="69">
        <f t="shared" si="207"/>
        <v>8998.9244999999974</v>
      </c>
      <c r="BI125" s="72"/>
      <c r="BJ125" s="72">
        <f t="shared" si="201"/>
        <v>0</v>
      </c>
      <c r="BK125" s="69">
        <f t="shared" si="180"/>
        <v>4</v>
      </c>
      <c r="BL125" s="69">
        <f t="shared" si="192"/>
        <v>11998.565999999999</v>
      </c>
      <c r="BM125" s="69"/>
      <c r="BN125" s="69"/>
      <c r="BO125" s="69"/>
      <c r="BP125" s="72">
        <f t="shared" si="114"/>
        <v>0</v>
      </c>
      <c r="BQ125" s="69">
        <f t="shared" si="154"/>
        <v>20997.490499999996</v>
      </c>
      <c r="BR125" s="69">
        <f t="shared" si="155"/>
        <v>22997.251499999998</v>
      </c>
      <c r="BS125" s="69">
        <f t="shared" si="156"/>
        <v>8998.9244999999974</v>
      </c>
      <c r="BT125" s="69">
        <f t="shared" si="157"/>
        <v>21997.370999999999</v>
      </c>
      <c r="BU125" s="69">
        <f t="shared" si="158"/>
        <v>53993.546999999991</v>
      </c>
      <c r="BV125" s="73">
        <f t="shared" si="159"/>
        <v>647922.5639999999</v>
      </c>
      <c r="BW125" s="54" t="s">
        <v>228</v>
      </c>
    </row>
    <row r="126" spans="1:75" s="55" customFormat="1" ht="14.25" customHeight="1" x14ac:dyDescent="0.3">
      <c r="A126" s="101">
        <v>26</v>
      </c>
      <c r="B126" s="102" t="s">
        <v>79</v>
      </c>
      <c r="C126" s="81" t="s">
        <v>410</v>
      </c>
      <c r="D126" s="46" t="s">
        <v>61</v>
      </c>
      <c r="E126" s="82" t="s">
        <v>81</v>
      </c>
      <c r="F126" s="135">
        <v>68</v>
      </c>
      <c r="G126" s="103">
        <v>42895</v>
      </c>
      <c r="H126" s="103">
        <v>44721</v>
      </c>
      <c r="I126" s="135" t="s">
        <v>171</v>
      </c>
      <c r="J126" s="46" t="s">
        <v>71</v>
      </c>
      <c r="K126" s="46" t="s">
        <v>72</v>
      </c>
      <c r="L126" s="77">
        <v>30.1</v>
      </c>
      <c r="M126" s="46">
        <v>5.2</v>
      </c>
      <c r="N126" s="68">
        <v>17697</v>
      </c>
      <c r="O126" s="69">
        <f t="shared" si="143"/>
        <v>92024.400000000009</v>
      </c>
      <c r="P126" s="46"/>
      <c r="Q126" s="46"/>
      <c r="R126" s="46">
        <v>1</v>
      </c>
      <c r="S126" s="46"/>
      <c r="T126" s="46"/>
      <c r="U126" s="46"/>
      <c r="V126" s="67">
        <f t="shared" si="205"/>
        <v>0</v>
      </c>
      <c r="W126" s="67">
        <f t="shared" si="205"/>
        <v>0</v>
      </c>
      <c r="X126" s="67">
        <f t="shared" si="205"/>
        <v>1</v>
      </c>
      <c r="Y126" s="69">
        <f t="shared" si="120"/>
        <v>0</v>
      </c>
      <c r="Z126" s="69">
        <f t="shared" si="121"/>
        <v>0</v>
      </c>
      <c r="AA126" s="69">
        <f t="shared" si="122"/>
        <v>5751.5250000000005</v>
      </c>
      <c r="AB126" s="69">
        <f t="shared" si="123"/>
        <v>0</v>
      </c>
      <c r="AC126" s="69">
        <f t="shared" si="124"/>
        <v>0</v>
      </c>
      <c r="AD126" s="69">
        <f t="shared" si="125"/>
        <v>0</v>
      </c>
      <c r="AE126" s="69">
        <f t="shared" si="199"/>
        <v>5751.5250000000005</v>
      </c>
      <c r="AF126" s="69">
        <f t="shared" si="146"/>
        <v>2875.7625000000003</v>
      </c>
      <c r="AG126" s="69">
        <f t="shared" si="200"/>
        <v>862.7287500000001</v>
      </c>
      <c r="AH126" s="69">
        <f t="shared" si="96"/>
        <v>0</v>
      </c>
      <c r="AI126" s="69">
        <f t="shared" si="148"/>
        <v>9490.0162500000006</v>
      </c>
      <c r="AJ126" s="78"/>
      <c r="AK126" s="71">
        <f t="shared" si="127"/>
        <v>0</v>
      </c>
      <c r="AL126" s="78"/>
      <c r="AM126" s="71">
        <f>N126/16*AL126*50%</f>
        <v>0</v>
      </c>
      <c r="AN126" s="71">
        <f t="shared" si="178"/>
        <v>0</v>
      </c>
      <c r="AO126" s="71">
        <f t="shared" si="178"/>
        <v>0</v>
      </c>
      <c r="AP126" s="78"/>
      <c r="AQ126" s="71">
        <f>N126/16*AP126*50%</f>
        <v>0</v>
      </c>
      <c r="AR126" s="78"/>
      <c r="AS126" s="71">
        <f>N126/16*AR126*40%</f>
        <v>0</v>
      </c>
      <c r="AT126" s="70">
        <f t="shared" si="196"/>
        <v>0</v>
      </c>
      <c r="AU126" s="71">
        <f t="shared" si="196"/>
        <v>0</v>
      </c>
      <c r="AV126" s="70">
        <f t="shared" si="197"/>
        <v>0</v>
      </c>
      <c r="AW126" s="71">
        <f t="shared" si="197"/>
        <v>0</v>
      </c>
      <c r="AX126" s="79"/>
      <c r="AY126" s="79"/>
      <c r="AZ126" s="79"/>
      <c r="BA126" s="79"/>
      <c r="BB126" s="71">
        <f>SUM(N126*AY126)*50%+(N126*AZ126)*60%+(N126*BA126)*60%</f>
        <v>0</v>
      </c>
      <c r="BC126" s="46"/>
      <c r="BD126" s="46"/>
      <c r="BE126" s="46"/>
      <c r="BF126" s="69">
        <f t="shared" si="191"/>
        <v>0</v>
      </c>
      <c r="BG126" s="69">
        <f t="shared" si="206"/>
        <v>1</v>
      </c>
      <c r="BH126" s="69">
        <f t="shared" si="207"/>
        <v>2588.1862500000002</v>
      </c>
      <c r="BI126" s="72"/>
      <c r="BJ126" s="72">
        <f t="shared" si="201"/>
        <v>0</v>
      </c>
      <c r="BK126" s="69"/>
      <c r="BL126" s="69"/>
      <c r="BM126" s="69"/>
      <c r="BN126" s="69"/>
      <c r="BO126" s="72"/>
      <c r="BP126" s="72">
        <f t="shared" si="114"/>
        <v>0</v>
      </c>
      <c r="BQ126" s="69">
        <f t="shared" si="154"/>
        <v>2588.1862500000002</v>
      </c>
      <c r="BR126" s="69">
        <f t="shared" si="155"/>
        <v>6614.2537500000008</v>
      </c>
      <c r="BS126" s="69">
        <f t="shared" si="156"/>
        <v>2588.1862500000002</v>
      </c>
      <c r="BT126" s="69">
        <f t="shared" si="157"/>
        <v>2875.7625000000003</v>
      </c>
      <c r="BU126" s="69">
        <f t="shared" si="158"/>
        <v>12078.202500000001</v>
      </c>
      <c r="BV126" s="73">
        <f t="shared" si="159"/>
        <v>144938.43000000002</v>
      </c>
      <c r="BW126" s="54"/>
    </row>
    <row r="127" spans="1:75" s="55" customFormat="1" ht="14.25" customHeight="1" x14ac:dyDescent="0.3">
      <c r="A127" s="101">
        <v>27</v>
      </c>
      <c r="B127" s="81" t="s">
        <v>118</v>
      </c>
      <c r="C127" s="81" t="s">
        <v>433</v>
      </c>
      <c r="D127" s="46" t="s">
        <v>61</v>
      </c>
      <c r="E127" s="82" t="s">
        <v>257</v>
      </c>
      <c r="F127" s="133">
        <v>60</v>
      </c>
      <c r="G127" s="134">
        <v>42820</v>
      </c>
      <c r="H127" s="134">
        <v>44646</v>
      </c>
      <c r="I127" s="133" t="s">
        <v>111</v>
      </c>
      <c r="J127" s="46">
        <v>2</v>
      </c>
      <c r="K127" s="46" t="s">
        <v>68</v>
      </c>
      <c r="L127" s="77">
        <v>7.06</v>
      </c>
      <c r="M127" s="77">
        <v>4.74</v>
      </c>
      <c r="N127" s="68">
        <v>17697</v>
      </c>
      <c r="O127" s="69">
        <f t="shared" si="143"/>
        <v>83883.78</v>
      </c>
      <c r="P127" s="46"/>
      <c r="Q127" s="46">
        <v>1</v>
      </c>
      <c r="R127" s="46"/>
      <c r="S127" s="46"/>
      <c r="T127" s="46">
        <v>5</v>
      </c>
      <c r="U127" s="46">
        <v>1</v>
      </c>
      <c r="V127" s="67">
        <f t="shared" si="205"/>
        <v>0</v>
      </c>
      <c r="W127" s="67">
        <f t="shared" si="205"/>
        <v>6</v>
      </c>
      <c r="X127" s="67">
        <f t="shared" si="205"/>
        <v>1</v>
      </c>
      <c r="Y127" s="69">
        <f t="shared" si="120"/>
        <v>0</v>
      </c>
      <c r="Z127" s="69">
        <f t="shared" si="121"/>
        <v>5242.7362499999999</v>
      </c>
      <c r="AA127" s="69">
        <f t="shared" si="122"/>
        <v>0</v>
      </c>
      <c r="AB127" s="69">
        <f t="shared" si="123"/>
        <v>0</v>
      </c>
      <c r="AC127" s="69">
        <f t="shared" si="124"/>
        <v>26213.681250000001</v>
      </c>
      <c r="AD127" s="69">
        <f t="shared" si="125"/>
        <v>5242.7362499999999</v>
      </c>
      <c r="AE127" s="69">
        <f t="shared" si="199"/>
        <v>36699.153750000005</v>
      </c>
      <c r="AF127" s="69">
        <f t="shared" si="146"/>
        <v>18349.576875000002</v>
      </c>
      <c r="AG127" s="69">
        <f t="shared" si="200"/>
        <v>5504.8730625000017</v>
      </c>
      <c r="AH127" s="69">
        <f t="shared" si="96"/>
        <v>1327.2750000000001</v>
      </c>
      <c r="AI127" s="69">
        <f t="shared" si="148"/>
        <v>61880.878687500008</v>
      </c>
      <c r="AJ127" s="78"/>
      <c r="AK127" s="71">
        <f t="shared" si="127"/>
        <v>0</v>
      </c>
      <c r="AL127" s="78"/>
      <c r="AM127" s="71">
        <f>N127/16*AL127*50%</f>
        <v>0</v>
      </c>
      <c r="AN127" s="71">
        <f>AJ127+AL127</f>
        <v>0</v>
      </c>
      <c r="AO127" s="71">
        <f t="shared" si="178"/>
        <v>0</v>
      </c>
      <c r="AP127" s="78"/>
      <c r="AQ127" s="71">
        <f>N127/16*AP127*50%</f>
        <v>0</v>
      </c>
      <c r="AR127" s="78"/>
      <c r="AS127" s="71">
        <f>N127/16*AR127*40%</f>
        <v>0</v>
      </c>
      <c r="AT127" s="70">
        <f t="shared" si="196"/>
        <v>0</v>
      </c>
      <c r="AU127" s="71">
        <f t="shared" si="196"/>
        <v>0</v>
      </c>
      <c r="AV127" s="70">
        <f t="shared" si="197"/>
        <v>0</v>
      </c>
      <c r="AW127" s="71">
        <f t="shared" si="197"/>
        <v>0</v>
      </c>
      <c r="AX127" s="79"/>
      <c r="AY127" s="80"/>
      <c r="AZ127" s="80"/>
      <c r="BA127" s="80"/>
      <c r="BB127" s="71"/>
      <c r="BC127" s="46"/>
      <c r="BD127" s="46"/>
      <c r="BE127" s="46"/>
      <c r="BF127" s="69">
        <f t="shared" si="191"/>
        <v>0</v>
      </c>
      <c r="BG127" s="69">
        <f t="shared" si="206"/>
        <v>7</v>
      </c>
      <c r="BH127" s="69">
        <f t="shared" si="207"/>
        <v>16514.619187500004</v>
      </c>
      <c r="BI127" s="72"/>
      <c r="BJ127" s="72">
        <f t="shared" si="201"/>
        <v>0</v>
      </c>
      <c r="BK127" s="69"/>
      <c r="BL127" s="69"/>
      <c r="BM127" s="69"/>
      <c r="BN127" s="69"/>
      <c r="BO127" s="72"/>
      <c r="BP127" s="72">
        <f t="shared" si="114"/>
        <v>0</v>
      </c>
      <c r="BQ127" s="69">
        <f t="shared" si="154"/>
        <v>16514.619187500004</v>
      </c>
      <c r="BR127" s="69">
        <f t="shared" si="155"/>
        <v>43531.301812500009</v>
      </c>
      <c r="BS127" s="69">
        <f t="shared" si="156"/>
        <v>16514.619187500004</v>
      </c>
      <c r="BT127" s="69">
        <f t="shared" si="157"/>
        <v>18349.576875000002</v>
      </c>
      <c r="BU127" s="69">
        <f t="shared" si="158"/>
        <v>78395.497875000015</v>
      </c>
      <c r="BV127" s="73">
        <f t="shared" si="159"/>
        <v>940745.97450000024</v>
      </c>
      <c r="BW127" s="54"/>
    </row>
    <row r="128" spans="1:75" s="55" customFormat="1" ht="14.25" customHeight="1" x14ac:dyDescent="0.3">
      <c r="A128" s="101">
        <v>28</v>
      </c>
      <c r="B128" s="81" t="s">
        <v>220</v>
      </c>
      <c r="C128" s="81" t="s">
        <v>429</v>
      </c>
      <c r="D128" s="46" t="s">
        <v>61</v>
      </c>
      <c r="E128" s="82" t="s">
        <v>221</v>
      </c>
      <c r="F128" s="75">
        <v>121</v>
      </c>
      <c r="G128" s="76">
        <v>43189</v>
      </c>
      <c r="H128" s="76">
        <v>45015</v>
      </c>
      <c r="I128" s="75" t="s">
        <v>222</v>
      </c>
      <c r="J128" s="46" t="s">
        <v>349</v>
      </c>
      <c r="K128" s="46" t="s">
        <v>64</v>
      </c>
      <c r="L128" s="77">
        <v>19.04</v>
      </c>
      <c r="M128" s="77">
        <v>5.32</v>
      </c>
      <c r="N128" s="68">
        <v>17697</v>
      </c>
      <c r="O128" s="69">
        <f t="shared" si="143"/>
        <v>94148.040000000008</v>
      </c>
      <c r="P128" s="46"/>
      <c r="Q128" s="46"/>
      <c r="R128" s="46"/>
      <c r="S128" s="46"/>
      <c r="T128" s="46">
        <v>3</v>
      </c>
      <c r="U128" s="46">
        <v>1</v>
      </c>
      <c r="V128" s="67">
        <f t="shared" si="205"/>
        <v>0</v>
      </c>
      <c r="W128" s="67">
        <f t="shared" ref="W128" si="208">SUM(Q128+T128)</f>
        <v>3</v>
      </c>
      <c r="X128" s="67">
        <f t="shared" ref="X128" si="209">SUM(R128+U128)</f>
        <v>1</v>
      </c>
      <c r="Y128" s="69">
        <f t="shared" si="120"/>
        <v>0</v>
      </c>
      <c r="Z128" s="69">
        <f t="shared" si="121"/>
        <v>0</v>
      </c>
      <c r="AA128" s="69">
        <f t="shared" si="122"/>
        <v>0</v>
      </c>
      <c r="AB128" s="69">
        <f t="shared" si="123"/>
        <v>0</v>
      </c>
      <c r="AC128" s="69">
        <f t="shared" si="124"/>
        <v>17652.7575</v>
      </c>
      <c r="AD128" s="69">
        <f t="shared" si="125"/>
        <v>5884.2525000000005</v>
      </c>
      <c r="AE128" s="69">
        <f t="shared" si="199"/>
        <v>23537.010000000002</v>
      </c>
      <c r="AF128" s="69">
        <f t="shared" si="146"/>
        <v>11768.505000000001</v>
      </c>
      <c r="AG128" s="69">
        <f t="shared" si="200"/>
        <v>3530.5515</v>
      </c>
      <c r="AH128" s="69">
        <f t="shared" si="96"/>
        <v>884.85</v>
      </c>
      <c r="AI128" s="69">
        <f t="shared" si="148"/>
        <v>39720.916500000007</v>
      </c>
      <c r="AJ128" s="78"/>
      <c r="AK128" s="71">
        <f>N128/18*AJ128*40%</f>
        <v>0</v>
      </c>
      <c r="AL128" s="78"/>
      <c r="AM128" s="71">
        <f>N128/18*AL128*50%</f>
        <v>0</v>
      </c>
      <c r="AN128" s="71">
        <f t="shared" ref="AN128:AO143" si="210">AJ128+AL128</f>
        <v>0</v>
      </c>
      <c r="AO128" s="71">
        <f t="shared" si="178"/>
        <v>0</v>
      </c>
      <c r="AP128" s="78"/>
      <c r="AQ128" s="71">
        <f>N128/18*AP128*50%</f>
        <v>0</v>
      </c>
      <c r="AR128" s="78"/>
      <c r="AS128" s="71">
        <f>N128/18*AR128*40%</f>
        <v>0</v>
      </c>
      <c r="AT128" s="70">
        <f t="shared" si="196"/>
        <v>0</v>
      </c>
      <c r="AU128" s="71">
        <f t="shared" si="196"/>
        <v>0</v>
      </c>
      <c r="AV128" s="70"/>
      <c r="AW128" s="71">
        <f t="shared" si="197"/>
        <v>0</v>
      </c>
      <c r="AX128" s="79"/>
      <c r="AY128" s="80"/>
      <c r="AZ128" s="80"/>
      <c r="BA128" s="80"/>
      <c r="BB128" s="71">
        <f>SUM(N128*AY128)*50%+(N128*AZ128)*60%+(N128*BA128)*60%</f>
        <v>0</v>
      </c>
      <c r="BC128" s="46"/>
      <c r="BD128" s="46"/>
      <c r="BE128" s="46"/>
      <c r="BF128" s="69">
        <f t="shared" si="191"/>
        <v>0</v>
      </c>
      <c r="BG128" s="69">
        <f t="shared" si="206"/>
        <v>4</v>
      </c>
      <c r="BH128" s="69">
        <f>(O128/18*BG128)*1.5*30%</f>
        <v>9414.8040000000001</v>
      </c>
      <c r="BI128" s="72"/>
      <c r="BJ128" s="72">
        <f t="shared" si="201"/>
        <v>0</v>
      </c>
      <c r="BK128" s="69">
        <f t="shared" si="180"/>
        <v>4</v>
      </c>
      <c r="BL128" s="69">
        <f t="shared" si="192"/>
        <v>14122.206</v>
      </c>
      <c r="BM128" s="69"/>
      <c r="BN128" s="69"/>
      <c r="BO128" s="72"/>
      <c r="BP128" s="72">
        <f t="shared" si="114"/>
        <v>0</v>
      </c>
      <c r="BQ128" s="69">
        <f t="shared" si="154"/>
        <v>23537.010000000002</v>
      </c>
      <c r="BR128" s="69">
        <f t="shared" si="155"/>
        <v>27952.411500000002</v>
      </c>
      <c r="BS128" s="69">
        <f t="shared" si="156"/>
        <v>9414.8040000000001</v>
      </c>
      <c r="BT128" s="69">
        <f t="shared" si="157"/>
        <v>25890.711000000003</v>
      </c>
      <c r="BU128" s="69">
        <f t="shared" si="158"/>
        <v>63257.926500000009</v>
      </c>
      <c r="BV128" s="73">
        <f t="shared" si="159"/>
        <v>759095.11800000013</v>
      </c>
      <c r="BW128" s="54" t="s">
        <v>271</v>
      </c>
    </row>
    <row r="129" spans="1:75" s="55" customFormat="1" ht="14.25" customHeight="1" x14ac:dyDescent="0.3">
      <c r="A129" s="101">
        <v>29</v>
      </c>
      <c r="B129" s="81" t="s">
        <v>362</v>
      </c>
      <c r="C129" s="81" t="s">
        <v>430</v>
      </c>
      <c r="D129" s="46" t="s">
        <v>61</v>
      </c>
      <c r="E129" s="82" t="s">
        <v>363</v>
      </c>
      <c r="F129" s="133"/>
      <c r="G129" s="134"/>
      <c r="H129" s="134"/>
      <c r="I129" s="133"/>
      <c r="J129" s="46" t="s">
        <v>65</v>
      </c>
      <c r="K129" s="46" t="s">
        <v>62</v>
      </c>
      <c r="L129" s="77">
        <v>7.0000000000000007E-2</v>
      </c>
      <c r="M129" s="46">
        <v>4.0999999999999996</v>
      </c>
      <c r="N129" s="68">
        <v>17697</v>
      </c>
      <c r="O129" s="69">
        <f t="shared" si="143"/>
        <v>72557.7</v>
      </c>
      <c r="P129" s="46"/>
      <c r="Q129" s="46"/>
      <c r="R129" s="46"/>
      <c r="S129" s="46"/>
      <c r="T129" s="46">
        <v>1</v>
      </c>
      <c r="U129" s="46"/>
      <c r="V129" s="67">
        <f t="shared" si="205"/>
        <v>0</v>
      </c>
      <c r="W129" s="67">
        <f t="shared" ref="W129" si="211">SUM(Q129+T129)</f>
        <v>1</v>
      </c>
      <c r="X129" s="67">
        <f t="shared" ref="X129" si="212">SUM(R129+U129)</f>
        <v>0</v>
      </c>
      <c r="Y129" s="69">
        <f t="shared" si="120"/>
        <v>0</v>
      </c>
      <c r="Z129" s="69">
        <f t="shared" si="121"/>
        <v>0</v>
      </c>
      <c r="AA129" s="69">
        <f t="shared" si="122"/>
        <v>0</v>
      </c>
      <c r="AB129" s="69">
        <f t="shared" si="123"/>
        <v>0</v>
      </c>
      <c r="AC129" s="69">
        <f t="shared" si="124"/>
        <v>4534.8562499999998</v>
      </c>
      <c r="AD129" s="69">
        <f t="shared" si="125"/>
        <v>0</v>
      </c>
      <c r="AE129" s="69">
        <f t="shared" si="199"/>
        <v>4534.8562499999998</v>
      </c>
      <c r="AF129" s="69">
        <f t="shared" si="146"/>
        <v>2267.4281249999999</v>
      </c>
      <c r="AG129" s="69">
        <f>(AE129+AF129)*10%</f>
        <v>680.22843749999993</v>
      </c>
      <c r="AH129" s="69">
        <f t="shared" si="96"/>
        <v>221.21250000000001</v>
      </c>
      <c r="AI129" s="69">
        <f t="shared" si="148"/>
        <v>7703.7253124999997</v>
      </c>
      <c r="AJ129" s="78"/>
      <c r="AK129" s="71">
        <f t="shared" ref="AK129:AK150" si="213">N129/16*AJ129*40%</f>
        <v>0</v>
      </c>
      <c r="AL129" s="78"/>
      <c r="AM129" s="71">
        <f>N129/16*AL129*50%</f>
        <v>0</v>
      </c>
      <c r="AN129" s="71">
        <f t="shared" si="210"/>
        <v>0</v>
      </c>
      <c r="AO129" s="71">
        <f t="shared" si="178"/>
        <v>0</v>
      </c>
      <c r="AP129" s="78"/>
      <c r="AQ129" s="71">
        <f>N129/16*AP129*50%</f>
        <v>0</v>
      </c>
      <c r="AR129" s="78"/>
      <c r="AS129" s="71">
        <f>N129/16*AR129*40%</f>
        <v>0</v>
      </c>
      <c r="AT129" s="70">
        <f t="shared" si="196"/>
        <v>0</v>
      </c>
      <c r="AU129" s="71">
        <f t="shared" si="196"/>
        <v>0</v>
      </c>
      <c r="AV129" s="70">
        <f t="shared" ref="AV129:AW144" si="214">AN129+AT129</f>
        <v>0</v>
      </c>
      <c r="AW129" s="71">
        <f t="shared" si="197"/>
        <v>0</v>
      </c>
      <c r="AX129" s="79"/>
      <c r="AY129" s="79"/>
      <c r="AZ129" s="79"/>
      <c r="BA129" s="79"/>
      <c r="BB129" s="71">
        <f>SUM(N129*AY129)*50%+(N129*AZ129)*60%+(N129*BA129)*60%</f>
        <v>0</v>
      </c>
      <c r="BC129" s="46"/>
      <c r="BD129" s="46"/>
      <c r="BE129" s="46"/>
      <c r="BF129" s="69">
        <f t="shared" si="191"/>
        <v>0</v>
      </c>
      <c r="BG129" s="69">
        <f t="shared" si="206"/>
        <v>1</v>
      </c>
      <c r="BH129" s="69">
        <f t="shared" ref="BH129:BH132" si="215">(AE129+AF129)*30%</f>
        <v>2040.6853124999998</v>
      </c>
      <c r="BI129" s="72"/>
      <c r="BJ129" s="72">
        <f t="shared" si="201"/>
        <v>0</v>
      </c>
      <c r="BK129" s="69"/>
      <c r="BL129" s="69"/>
      <c r="BM129" s="69"/>
      <c r="BN129" s="69"/>
      <c r="BO129" s="72"/>
      <c r="BP129" s="72">
        <f t="shared" si="114"/>
        <v>0</v>
      </c>
      <c r="BQ129" s="69">
        <f t="shared" si="154"/>
        <v>2040.6853124999998</v>
      </c>
      <c r="BR129" s="69">
        <f t="shared" si="155"/>
        <v>5436.2971874999994</v>
      </c>
      <c r="BS129" s="69">
        <f t="shared" si="156"/>
        <v>2040.6853124999998</v>
      </c>
      <c r="BT129" s="69">
        <f t="shared" si="157"/>
        <v>2267.4281249999999</v>
      </c>
      <c r="BU129" s="69">
        <f t="shared" si="158"/>
        <v>9744.4106250000004</v>
      </c>
      <c r="BV129" s="73">
        <f t="shared" si="159"/>
        <v>116932.92750000001</v>
      </c>
      <c r="BW129" s="54"/>
    </row>
    <row r="130" spans="1:75" s="55" customFormat="1" ht="14.25" customHeight="1" x14ac:dyDescent="0.3">
      <c r="A130" s="101">
        <v>30</v>
      </c>
      <c r="B130" s="1" t="s">
        <v>497</v>
      </c>
      <c r="C130" s="81" t="s">
        <v>430</v>
      </c>
      <c r="D130" s="46" t="s">
        <v>61</v>
      </c>
      <c r="E130" s="82" t="s">
        <v>363</v>
      </c>
      <c r="F130" s="133"/>
      <c r="G130" s="134"/>
      <c r="H130" s="134"/>
      <c r="I130" s="133"/>
      <c r="J130" s="46" t="s">
        <v>65</v>
      </c>
      <c r="K130" s="46" t="s">
        <v>62</v>
      </c>
      <c r="L130" s="77">
        <v>7.0000000000000007E-2</v>
      </c>
      <c r="M130" s="46">
        <v>4.0999999999999996</v>
      </c>
      <c r="N130" s="68">
        <v>17697</v>
      </c>
      <c r="O130" s="69">
        <f t="shared" si="143"/>
        <v>72557.7</v>
      </c>
      <c r="P130" s="46"/>
      <c r="Q130" s="46"/>
      <c r="R130" s="46"/>
      <c r="S130" s="46"/>
      <c r="T130" s="46">
        <v>1</v>
      </c>
      <c r="U130" s="46"/>
      <c r="V130" s="67">
        <f t="shared" ref="V130" si="216">SUM(P130+S130)</f>
        <v>0</v>
      </c>
      <c r="W130" s="67">
        <f t="shared" ref="W130:X130" si="217">SUM(Q130+T130)</f>
        <v>1</v>
      </c>
      <c r="X130" s="67">
        <f t="shared" si="217"/>
        <v>0</v>
      </c>
      <c r="Y130" s="69">
        <f t="shared" si="120"/>
        <v>0</v>
      </c>
      <c r="Z130" s="69">
        <f t="shared" si="121"/>
        <v>0</v>
      </c>
      <c r="AA130" s="69">
        <f t="shared" si="122"/>
        <v>0</v>
      </c>
      <c r="AB130" s="69">
        <f t="shared" si="123"/>
        <v>0</v>
      </c>
      <c r="AC130" s="69">
        <f t="shared" si="124"/>
        <v>4534.8562499999998</v>
      </c>
      <c r="AD130" s="69">
        <f t="shared" si="125"/>
        <v>0</v>
      </c>
      <c r="AE130" s="69">
        <f t="shared" ref="AE130" si="218">SUM(Y130:AD130)</f>
        <v>4534.8562499999998</v>
      </c>
      <c r="AF130" s="69">
        <f t="shared" si="146"/>
        <v>2267.4281249999999</v>
      </c>
      <c r="AG130" s="69">
        <f>(AE130+AF130)*10%</f>
        <v>680.22843749999993</v>
      </c>
      <c r="AH130" s="69">
        <f t="shared" si="96"/>
        <v>221.21250000000001</v>
      </c>
      <c r="AI130" s="69">
        <f t="shared" si="148"/>
        <v>7703.7253124999997</v>
      </c>
      <c r="AJ130" s="78"/>
      <c r="AK130" s="71">
        <f t="shared" si="213"/>
        <v>0</v>
      </c>
      <c r="AL130" s="78"/>
      <c r="AM130" s="71">
        <f>N130/16*AL130*50%</f>
        <v>0</v>
      </c>
      <c r="AN130" s="71">
        <f t="shared" si="210"/>
        <v>0</v>
      </c>
      <c r="AO130" s="71">
        <f t="shared" si="178"/>
        <v>0</v>
      </c>
      <c r="AP130" s="78"/>
      <c r="AQ130" s="71">
        <f>N130/16*AP130*50%</f>
        <v>0</v>
      </c>
      <c r="AR130" s="78"/>
      <c r="AS130" s="71">
        <f>N130/16*AR130*40%</f>
        <v>0</v>
      </c>
      <c r="AT130" s="70">
        <f t="shared" si="196"/>
        <v>0</v>
      </c>
      <c r="AU130" s="71">
        <f t="shared" si="196"/>
        <v>0</v>
      </c>
      <c r="AV130" s="70">
        <f t="shared" si="214"/>
        <v>0</v>
      </c>
      <c r="AW130" s="71">
        <f t="shared" si="197"/>
        <v>0</v>
      </c>
      <c r="AX130" s="79"/>
      <c r="AY130" s="79"/>
      <c r="AZ130" s="79"/>
      <c r="BA130" s="79"/>
      <c r="BB130" s="71">
        <f>SUM(N130*AY130)*50%+(N130*AZ130)*60%+(N130*BA130)*60%</f>
        <v>0</v>
      </c>
      <c r="BC130" s="46"/>
      <c r="BD130" s="46"/>
      <c r="BE130" s="46"/>
      <c r="BF130" s="69">
        <f t="shared" si="191"/>
        <v>0</v>
      </c>
      <c r="BG130" s="69">
        <f t="shared" si="206"/>
        <v>1</v>
      </c>
      <c r="BH130" s="69">
        <f t="shared" si="215"/>
        <v>2040.6853124999998</v>
      </c>
      <c r="BI130" s="72"/>
      <c r="BJ130" s="72">
        <f t="shared" si="201"/>
        <v>0</v>
      </c>
      <c r="BK130" s="69"/>
      <c r="BL130" s="69"/>
      <c r="BM130" s="69"/>
      <c r="BN130" s="69"/>
      <c r="BO130" s="72"/>
      <c r="BP130" s="72">
        <f t="shared" si="114"/>
        <v>0</v>
      </c>
      <c r="BQ130" s="69">
        <f t="shared" si="154"/>
        <v>2040.6853124999998</v>
      </c>
      <c r="BR130" s="69">
        <f t="shared" si="155"/>
        <v>5436.2971874999994</v>
      </c>
      <c r="BS130" s="69">
        <f t="shared" si="156"/>
        <v>2040.6853124999998</v>
      </c>
      <c r="BT130" s="69">
        <f t="shared" si="157"/>
        <v>2267.4281249999999</v>
      </c>
      <c r="BU130" s="69">
        <f t="shared" si="158"/>
        <v>9744.4106250000004</v>
      </c>
      <c r="BV130" s="73">
        <f t="shared" si="159"/>
        <v>116932.92750000001</v>
      </c>
      <c r="BW130" s="54"/>
    </row>
    <row r="131" spans="1:75" s="55" customFormat="1" ht="14.25" customHeight="1" x14ac:dyDescent="0.3">
      <c r="A131" s="101">
        <v>31</v>
      </c>
      <c r="B131" s="1" t="s">
        <v>497</v>
      </c>
      <c r="C131" s="81" t="s">
        <v>413</v>
      </c>
      <c r="D131" s="46" t="s">
        <v>61</v>
      </c>
      <c r="E131" s="82" t="s">
        <v>74</v>
      </c>
      <c r="F131" s="75">
        <v>75</v>
      </c>
      <c r="G131" s="76">
        <v>43189</v>
      </c>
      <c r="H131" s="76">
        <v>45015</v>
      </c>
      <c r="I131" s="75" t="s">
        <v>73</v>
      </c>
      <c r="J131" s="46">
        <v>1</v>
      </c>
      <c r="K131" s="46" t="s">
        <v>72</v>
      </c>
      <c r="L131" s="77">
        <v>23.05</v>
      </c>
      <c r="M131" s="46">
        <v>5.12</v>
      </c>
      <c r="N131" s="68">
        <v>17697</v>
      </c>
      <c r="O131" s="69">
        <f t="shared" si="143"/>
        <v>90608.639999999999</v>
      </c>
      <c r="P131" s="46"/>
      <c r="Q131" s="46"/>
      <c r="R131" s="46">
        <v>2</v>
      </c>
      <c r="S131" s="46"/>
      <c r="T131" s="46"/>
      <c r="U131" s="46"/>
      <c r="V131" s="67">
        <f t="shared" si="205"/>
        <v>0</v>
      </c>
      <c r="W131" s="67">
        <f t="shared" si="205"/>
        <v>0</v>
      </c>
      <c r="X131" s="67">
        <f t="shared" si="205"/>
        <v>2</v>
      </c>
      <c r="Y131" s="69">
        <f t="shared" si="120"/>
        <v>0</v>
      </c>
      <c r="Z131" s="69">
        <f t="shared" si="121"/>
        <v>0</v>
      </c>
      <c r="AA131" s="69">
        <f t="shared" si="122"/>
        <v>11326.08</v>
      </c>
      <c r="AB131" s="69">
        <f t="shared" si="123"/>
        <v>0</v>
      </c>
      <c r="AC131" s="69">
        <f t="shared" si="124"/>
        <v>0</v>
      </c>
      <c r="AD131" s="69">
        <f t="shared" si="125"/>
        <v>0</v>
      </c>
      <c r="AE131" s="69">
        <f t="shared" si="199"/>
        <v>11326.08</v>
      </c>
      <c r="AF131" s="69">
        <f t="shared" si="146"/>
        <v>5663.04</v>
      </c>
      <c r="AG131" s="69">
        <f t="shared" si="200"/>
        <v>1698.912</v>
      </c>
      <c r="AH131" s="69">
        <f t="shared" si="96"/>
        <v>0</v>
      </c>
      <c r="AI131" s="69">
        <f t="shared" si="148"/>
        <v>18688.031999999999</v>
      </c>
      <c r="AJ131" s="78"/>
      <c r="AK131" s="71">
        <f t="shared" si="213"/>
        <v>0</v>
      </c>
      <c r="AL131" s="78"/>
      <c r="AM131" s="71">
        <f>N131/16*AL131*50%</f>
        <v>0</v>
      </c>
      <c r="AN131" s="71">
        <f t="shared" si="210"/>
        <v>0</v>
      </c>
      <c r="AO131" s="71">
        <f t="shared" si="178"/>
        <v>0</v>
      </c>
      <c r="AP131" s="78"/>
      <c r="AQ131" s="71">
        <f>N131/16*AP131*50%</f>
        <v>0</v>
      </c>
      <c r="AR131" s="78"/>
      <c r="AS131" s="71">
        <f>N131/16*AR131*40%</f>
        <v>0</v>
      </c>
      <c r="AT131" s="70">
        <f t="shared" si="196"/>
        <v>0</v>
      </c>
      <c r="AU131" s="71">
        <f t="shared" si="196"/>
        <v>0</v>
      </c>
      <c r="AV131" s="70">
        <f t="shared" si="214"/>
        <v>0</v>
      </c>
      <c r="AW131" s="71">
        <f t="shared" si="197"/>
        <v>0</v>
      </c>
      <c r="AX131" s="79"/>
      <c r="AY131" s="79"/>
      <c r="AZ131" s="79"/>
      <c r="BA131" s="79"/>
      <c r="BB131" s="71">
        <f>SUM(N131*AY131)*50%+(N131*AZ131)*60%+(N131*BA131)*60%</f>
        <v>0</v>
      </c>
      <c r="BC131" s="46"/>
      <c r="BD131" s="46"/>
      <c r="BE131" s="46"/>
      <c r="BF131" s="69">
        <f t="shared" si="191"/>
        <v>0</v>
      </c>
      <c r="BG131" s="69">
        <f t="shared" si="206"/>
        <v>2</v>
      </c>
      <c r="BH131" s="69">
        <f t="shared" si="215"/>
        <v>5096.7359999999999</v>
      </c>
      <c r="BI131" s="72"/>
      <c r="BJ131" s="72">
        <f t="shared" si="201"/>
        <v>0</v>
      </c>
      <c r="BK131" s="69"/>
      <c r="BL131" s="69"/>
      <c r="BM131" s="69"/>
      <c r="BN131" s="69"/>
      <c r="BO131" s="72"/>
      <c r="BP131" s="72">
        <f t="shared" si="114"/>
        <v>0</v>
      </c>
      <c r="BQ131" s="69">
        <f t="shared" si="154"/>
        <v>5096.7359999999999</v>
      </c>
      <c r="BR131" s="69">
        <f t="shared" si="155"/>
        <v>13024.992</v>
      </c>
      <c r="BS131" s="69">
        <f t="shared" si="156"/>
        <v>5096.7359999999999</v>
      </c>
      <c r="BT131" s="69">
        <f t="shared" si="157"/>
        <v>5663.04</v>
      </c>
      <c r="BU131" s="69">
        <f t="shared" si="158"/>
        <v>23784.768</v>
      </c>
      <c r="BV131" s="73">
        <f t="shared" si="159"/>
        <v>285417.21600000001</v>
      </c>
      <c r="BW131" s="54"/>
    </row>
    <row r="132" spans="1:75" s="55" customFormat="1" ht="14.25" customHeight="1" x14ac:dyDescent="0.3">
      <c r="A132" s="101">
        <v>32</v>
      </c>
      <c r="B132" s="1" t="s">
        <v>497</v>
      </c>
      <c r="C132" s="81" t="s">
        <v>414</v>
      </c>
      <c r="D132" s="46" t="s">
        <v>61</v>
      </c>
      <c r="E132" s="82" t="s">
        <v>74</v>
      </c>
      <c r="F132" s="75">
        <v>75</v>
      </c>
      <c r="G132" s="76">
        <v>43189</v>
      </c>
      <c r="H132" s="76">
        <v>45015</v>
      </c>
      <c r="I132" s="75" t="s">
        <v>73</v>
      </c>
      <c r="J132" s="46">
        <v>1</v>
      </c>
      <c r="K132" s="46" t="s">
        <v>72</v>
      </c>
      <c r="L132" s="77">
        <v>23.05</v>
      </c>
      <c r="M132" s="46">
        <v>5.12</v>
      </c>
      <c r="N132" s="68">
        <v>17697</v>
      </c>
      <c r="O132" s="69">
        <f t="shared" si="143"/>
        <v>90608.639999999999</v>
      </c>
      <c r="P132" s="46"/>
      <c r="Q132" s="46"/>
      <c r="R132" s="46">
        <v>1</v>
      </c>
      <c r="S132" s="46"/>
      <c r="T132" s="46"/>
      <c r="U132" s="46"/>
      <c r="V132" s="67">
        <f t="shared" ref="V132" si="219">SUM(P132+S132)</f>
        <v>0</v>
      </c>
      <c r="W132" s="67">
        <f t="shared" ref="W132:X132" si="220">SUM(Q132+T132)</f>
        <v>0</v>
      </c>
      <c r="X132" s="67">
        <f t="shared" si="220"/>
        <v>1</v>
      </c>
      <c r="Y132" s="69">
        <f t="shared" si="120"/>
        <v>0</v>
      </c>
      <c r="Z132" s="69">
        <f t="shared" si="121"/>
        <v>0</v>
      </c>
      <c r="AA132" s="69">
        <f t="shared" si="122"/>
        <v>5663.04</v>
      </c>
      <c r="AB132" s="69">
        <f t="shared" si="123"/>
        <v>0</v>
      </c>
      <c r="AC132" s="69">
        <f t="shared" si="124"/>
        <v>0</v>
      </c>
      <c r="AD132" s="69">
        <f t="shared" si="125"/>
        <v>0</v>
      </c>
      <c r="AE132" s="69">
        <f t="shared" ref="AE132" si="221">SUM(Y132:AD132)</f>
        <v>5663.04</v>
      </c>
      <c r="AF132" s="69">
        <f t="shared" si="146"/>
        <v>2831.52</v>
      </c>
      <c r="AG132" s="69">
        <f t="shared" si="200"/>
        <v>849.45600000000002</v>
      </c>
      <c r="AH132" s="69">
        <f t="shared" si="96"/>
        <v>0</v>
      </c>
      <c r="AI132" s="69">
        <f t="shared" si="148"/>
        <v>9344.0159999999996</v>
      </c>
      <c r="AJ132" s="78"/>
      <c r="AK132" s="71">
        <f t="shared" si="213"/>
        <v>0</v>
      </c>
      <c r="AL132" s="78"/>
      <c r="AM132" s="71">
        <f>N132/16*AL132*50%</f>
        <v>0</v>
      </c>
      <c r="AN132" s="71">
        <f t="shared" si="210"/>
        <v>0</v>
      </c>
      <c r="AO132" s="71">
        <f t="shared" si="210"/>
        <v>0</v>
      </c>
      <c r="AP132" s="78"/>
      <c r="AQ132" s="71">
        <f>N132/16*AP132*50%</f>
        <v>0</v>
      </c>
      <c r="AR132" s="78"/>
      <c r="AS132" s="71">
        <f>N132/16*AR132*40%</f>
        <v>0</v>
      </c>
      <c r="AT132" s="70">
        <f t="shared" si="196"/>
        <v>0</v>
      </c>
      <c r="AU132" s="71">
        <f t="shared" si="196"/>
        <v>0</v>
      </c>
      <c r="AV132" s="70">
        <f t="shared" si="214"/>
        <v>0</v>
      </c>
      <c r="AW132" s="71">
        <f t="shared" si="197"/>
        <v>0</v>
      </c>
      <c r="AX132" s="79"/>
      <c r="AY132" s="79"/>
      <c r="AZ132" s="79"/>
      <c r="BA132" s="79"/>
      <c r="BB132" s="71">
        <f>SUM(N132*AY132)*50%+(N132*AZ132)*60%+(N132*BA132)*60%</f>
        <v>0</v>
      </c>
      <c r="BC132" s="46"/>
      <c r="BD132" s="46"/>
      <c r="BE132" s="46"/>
      <c r="BF132" s="69">
        <f t="shared" si="191"/>
        <v>0</v>
      </c>
      <c r="BG132" s="69">
        <f t="shared" si="206"/>
        <v>1</v>
      </c>
      <c r="BH132" s="69">
        <f t="shared" si="215"/>
        <v>2548.3679999999999</v>
      </c>
      <c r="BI132" s="72"/>
      <c r="BJ132" s="72">
        <f t="shared" si="201"/>
        <v>0</v>
      </c>
      <c r="BK132" s="69"/>
      <c r="BL132" s="69"/>
      <c r="BM132" s="69"/>
      <c r="BN132" s="69"/>
      <c r="BO132" s="72"/>
      <c r="BP132" s="72">
        <f t="shared" si="114"/>
        <v>0</v>
      </c>
      <c r="BQ132" s="69">
        <f t="shared" si="154"/>
        <v>2548.3679999999999</v>
      </c>
      <c r="BR132" s="69">
        <f t="shared" si="155"/>
        <v>6512.4960000000001</v>
      </c>
      <c r="BS132" s="69">
        <f t="shared" si="156"/>
        <v>2548.3679999999999</v>
      </c>
      <c r="BT132" s="69">
        <f t="shared" si="157"/>
        <v>2831.52</v>
      </c>
      <c r="BU132" s="69">
        <f t="shared" si="158"/>
        <v>11892.384</v>
      </c>
      <c r="BV132" s="73">
        <f t="shared" si="159"/>
        <v>142708.60800000001</v>
      </c>
      <c r="BW132" s="54"/>
    </row>
    <row r="133" spans="1:75" s="55" customFormat="1" ht="14.25" customHeight="1" x14ac:dyDescent="0.3">
      <c r="A133" s="101">
        <v>33</v>
      </c>
      <c r="B133" s="1" t="s">
        <v>497</v>
      </c>
      <c r="C133" s="81" t="s">
        <v>412</v>
      </c>
      <c r="D133" s="46" t="s">
        <v>61</v>
      </c>
      <c r="E133" s="102" t="s">
        <v>113</v>
      </c>
      <c r="F133" s="75">
        <v>91</v>
      </c>
      <c r="G133" s="76">
        <v>43453</v>
      </c>
      <c r="H133" s="76">
        <v>45279</v>
      </c>
      <c r="I133" s="75" t="s">
        <v>172</v>
      </c>
      <c r="J133" s="46" t="s">
        <v>348</v>
      </c>
      <c r="K133" s="46" t="s">
        <v>72</v>
      </c>
      <c r="L133" s="77">
        <v>17</v>
      </c>
      <c r="M133" s="46">
        <v>5.03</v>
      </c>
      <c r="N133" s="68">
        <v>17697</v>
      </c>
      <c r="O133" s="69">
        <f t="shared" si="143"/>
        <v>89015.91</v>
      </c>
      <c r="P133" s="46"/>
      <c r="Q133" s="46"/>
      <c r="R133" s="46">
        <v>1</v>
      </c>
      <c r="S133" s="46"/>
      <c r="T133" s="46">
        <v>2</v>
      </c>
      <c r="U133" s="46"/>
      <c r="V133" s="67">
        <f t="shared" ref="V133:X137" si="222">SUM(P133+S133)</f>
        <v>0</v>
      </c>
      <c r="W133" s="67">
        <f t="shared" si="222"/>
        <v>2</v>
      </c>
      <c r="X133" s="67">
        <f t="shared" si="222"/>
        <v>1</v>
      </c>
      <c r="Y133" s="69">
        <f t="shared" ref="Y133:Y150" si="223">SUM(O133/16*P133)</f>
        <v>0</v>
      </c>
      <c r="Z133" s="69">
        <f t="shared" ref="Z133:Z150" si="224">SUM(O133/16*Q133)</f>
        <v>0</v>
      </c>
      <c r="AA133" s="69">
        <f t="shared" ref="AA133:AA150" si="225">SUM(O133/16*R133)</f>
        <v>5563.4943750000002</v>
      </c>
      <c r="AB133" s="69">
        <f t="shared" ref="AB133:AB150" si="226">SUM(O133/16*S133)</f>
        <v>0</v>
      </c>
      <c r="AC133" s="69">
        <f t="shared" ref="AC133:AC150" si="227">SUM(O133/16*T133)</f>
        <v>11126.98875</v>
      </c>
      <c r="AD133" s="69">
        <f t="shared" ref="AD133:AD150" si="228">SUM(O133/16*U133)</f>
        <v>0</v>
      </c>
      <c r="AE133" s="69">
        <f t="shared" ref="AE133:AE137" si="229">SUM(Y133:AD133)</f>
        <v>16690.483124999999</v>
      </c>
      <c r="AF133" s="69">
        <f t="shared" si="146"/>
        <v>8345.2415624999994</v>
      </c>
      <c r="AG133" s="69">
        <f t="shared" si="200"/>
        <v>2503.5724687500001</v>
      </c>
      <c r="AH133" s="69">
        <f t="shared" si="96"/>
        <v>442.42500000000001</v>
      </c>
      <c r="AI133" s="69">
        <f t="shared" si="148"/>
        <v>27981.722156249998</v>
      </c>
      <c r="AJ133" s="78"/>
      <c r="AK133" s="71">
        <f t="shared" si="213"/>
        <v>0</v>
      </c>
      <c r="AL133" s="78"/>
      <c r="AM133" s="71">
        <f t="shared" ref="AM133:AM139" si="230">N133/18*AL133*50%</f>
        <v>0</v>
      </c>
      <c r="AN133" s="71">
        <f t="shared" si="210"/>
        <v>0</v>
      </c>
      <c r="AO133" s="71">
        <f t="shared" si="210"/>
        <v>0</v>
      </c>
      <c r="AP133" s="78"/>
      <c r="AQ133" s="71">
        <f t="shared" ref="AQ133:AQ139" si="231">N133/18*AP133*50%</f>
        <v>0</v>
      </c>
      <c r="AR133" s="78"/>
      <c r="AS133" s="71">
        <f t="shared" ref="AS133:AS139" si="232">N133/18*AR133*40%</f>
        <v>0</v>
      </c>
      <c r="AT133" s="70">
        <f t="shared" si="196"/>
        <v>0</v>
      </c>
      <c r="AU133" s="71">
        <f t="shared" si="196"/>
        <v>0</v>
      </c>
      <c r="AV133" s="70">
        <f t="shared" si="214"/>
        <v>0</v>
      </c>
      <c r="AW133" s="71">
        <f t="shared" si="197"/>
        <v>0</v>
      </c>
      <c r="AX133" s="79"/>
      <c r="AY133" s="80"/>
      <c r="AZ133" s="80"/>
      <c r="BA133" s="80"/>
      <c r="BB133" s="71"/>
      <c r="BC133" s="46"/>
      <c r="BD133" s="46"/>
      <c r="BE133" s="46"/>
      <c r="BF133" s="69">
        <f t="shared" si="191"/>
        <v>0</v>
      </c>
      <c r="BG133" s="69">
        <f t="shared" si="206"/>
        <v>3</v>
      </c>
      <c r="BH133" s="69">
        <f t="shared" ref="BH133:BH139" si="233">(O133/18*BG133)*1.5*30%</f>
        <v>6676.1932500000003</v>
      </c>
      <c r="BI133" s="72"/>
      <c r="BJ133" s="72">
        <f t="shared" si="201"/>
        <v>0</v>
      </c>
      <c r="BK133" s="69">
        <f t="shared" si="180"/>
        <v>3</v>
      </c>
      <c r="BL133" s="69">
        <f>(AE133+AF133)*35%</f>
        <v>8762.5036406249983</v>
      </c>
      <c r="BM133" s="69"/>
      <c r="BN133" s="69"/>
      <c r="BO133" s="69"/>
      <c r="BP133" s="72">
        <f t="shared" si="114"/>
        <v>0</v>
      </c>
      <c r="BQ133" s="69">
        <f t="shared" si="154"/>
        <v>15438.696890624999</v>
      </c>
      <c r="BR133" s="69">
        <f t="shared" si="155"/>
        <v>19636.480593749999</v>
      </c>
      <c r="BS133" s="69">
        <f t="shared" si="156"/>
        <v>6676.1932500000003</v>
      </c>
      <c r="BT133" s="69">
        <f t="shared" si="157"/>
        <v>17107.745203125</v>
      </c>
      <c r="BU133" s="69">
        <f t="shared" si="158"/>
        <v>43420.419046874995</v>
      </c>
      <c r="BV133" s="73">
        <f t="shared" si="159"/>
        <v>521045.02856249991</v>
      </c>
      <c r="BW133" s="54" t="s">
        <v>227</v>
      </c>
    </row>
    <row r="134" spans="1:75" s="74" customFormat="1" ht="14.25" customHeight="1" x14ac:dyDescent="0.3">
      <c r="A134" s="101">
        <v>34</v>
      </c>
      <c r="B134" s="104" t="s">
        <v>216</v>
      </c>
      <c r="C134" s="104" t="s">
        <v>269</v>
      </c>
      <c r="D134" s="67" t="s">
        <v>61</v>
      </c>
      <c r="E134" s="68" t="s">
        <v>217</v>
      </c>
      <c r="F134" s="122">
        <v>2</v>
      </c>
      <c r="G134" s="123">
        <v>42824</v>
      </c>
      <c r="H134" s="123">
        <v>44650</v>
      </c>
      <c r="I134" s="122" t="s">
        <v>168</v>
      </c>
      <c r="J134" s="67" t="s">
        <v>67</v>
      </c>
      <c r="K134" s="67" t="s">
        <v>68</v>
      </c>
      <c r="L134" s="105">
        <v>10.01</v>
      </c>
      <c r="M134" s="67">
        <v>4.8099999999999996</v>
      </c>
      <c r="N134" s="68">
        <v>17697</v>
      </c>
      <c r="O134" s="69">
        <f t="shared" si="143"/>
        <v>85122.569999999992</v>
      </c>
      <c r="P134" s="67"/>
      <c r="Q134" s="67">
        <v>1</v>
      </c>
      <c r="R134" s="67"/>
      <c r="S134" s="67"/>
      <c r="T134" s="67"/>
      <c r="U134" s="67"/>
      <c r="V134" s="67">
        <f t="shared" si="222"/>
        <v>0</v>
      </c>
      <c r="W134" s="67">
        <f t="shared" si="222"/>
        <v>1</v>
      </c>
      <c r="X134" s="67">
        <f t="shared" si="222"/>
        <v>0</v>
      </c>
      <c r="Y134" s="69">
        <f t="shared" si="223"/>
        <v>0</v>
      </c>
      <c r="Z134" s="69">
        <f t="shared" si="224"/>
        <v>5320.1606249999995</v>
      </c>
      <c r="AA134" s="69">
        <f t="shared" si="225"/>
        <v>0</v>
      </c>
      <c r="AB134" s="69">
        <f t="shared" si="226"/>
        <v>0</v>
      </c>
      <c r="AC134" s="69">
        <f t="shared" si="227"/>
        <v>0</v>
      </c>
      <c r="AD134" s="69">
        <f t="shared" si="228"/>
        <v>0</v>
      </c>
      <c r="AE134" s="69">
        <f t="shared" si="229"/>
        <v>5320.1606249999995</v>
      </c>
      <c r="AF134" s="69">
        <f t="shared" si="146"/>
        <v>2660.0803124999998</v>
      </c>
      <c r="AG134" s="69">
        <f t="shared" si="200"/>
        <v>798.02409374999991</v>
      </c>
      <c r="AH134" s="69">
        <f t="shared" si="96"/>
        <v>0</v>
      </c>
      <c r="AI134" s="69">
        <f t="shared" si="148"/>
        <v>8778.2650312499991</v>
      </c>
      <c r="AJ134" s="106"/>
      <c r="AK134" s="71">
        <f t="shared" si="213"/>
        <v>0</v>
      </c>
      <c r="AL134" s="106"/>
      <c r="AM134" s="71">
        <f t="shared" si="230"/>
        <v>0</v>
      </c>
      <c r="AN134" s="71">
        <f t="shared" si="210"/>
        <v>0</v>
      </c>
      <c r="AO134" s="71">
        <f t="shared" si="210"/>
        <v>0</v>
      </c>
      <c r="AP134" s="106"/>
      <c r="AQ134" s="71">
        <f t="shared" si="231"/>
        <v>0</v>
      </c>
      <c r="AR134" s="71"/>
      <c r="AS134" s="71">
        <f t="shared" si="232"/>
        <v>0</v>
      </c>
      <c r="AT134" s="70">
        <f t="shared" si="196"/>
        <v>0</v>
      </c>
      <c r="AU134" s="71">
        <f t="shared" si="196"/>
        <v>0</v>
      </c>
      <c r="AV134" s="70">
        <f t="shared" si="214"/>
        <v>0</v>
      </c>
      <c r="AW134" s="71">
        <f t="shared" si="197"/>
        <v>0</v>
      </c>
      <c r="AX134" s="107"/>
      <c r="AY134" s="124"/>
      <c r="AZ134" s="107"/>
      <c r="BA134" s="124"/>
      <c r="BB134" s="71"/>
      <c r="BC134" s="67"/>
      <c r="BD134" s="67"/>
      <c r="BE134" s="67"/>
      <c r="BF134" s="69">
        <f t="shared" si="191"/>
        <v>0</v>
      </c>
      <c r="BG134" s="69">
        <f t="shared" si="206"/>
        <v>1</v>
      </c>
      <c r="BH134" s="69">
        <f t="shared" si="233"/>
        <v>2128.0642499999994</v>
      </c>
      <c r="BI134" s="69"/>
      <c r="BJ134" s="69">
        <f t="shared" si="201"/>
        <v>0</v>
      </c>
      <c r="BK134" s="69"/>
      <c r="BL134" s="69"/>
      <c r="BM134" s="69"/>
      <c r="BN134" s="69"/>
      <c r="BO134" s="69"/>
      <c r="BP134" s="72">
        <f t="shared" si="114"/>
        <v>0</v>
      </c>
      <c r="BQ134" s="69">
        <f t="shared" si="154"/>
        <v>2128.0642499999994</v>
      </c>
      <c r="BR134" s="69">
        <f t="shared" si="155"/>
        <v>6118.1847187499998</v>
      </c>
      <c r="BS134" s="69">
        <f t="shared" si="156"/>
        <v>2128.0642499999994</v>
      </c>
      <c r="BT134" s="69">
        <f t="shared" si="157"/>
        <v>2660.0803124999998</v>
      </c>
      <c r="BU134" s="69">
        <f t="shared" si="158"/>
        <v>10906.329281249999</v>
      </c>
      <c r="BV134" s="73">
        <f t="shared" si="159"/>
        <v>130875.95137499998</v>
      </c>
      <c r="BW134" s="54"/>
    </row>
    <row r="135" spans="1:75" s="74" customFormat="1" ht="14.25" customHeight="1" x14ac:dyDescent="0.3">
      <c r="A135" s="101">
        <v>35</v>
      </c>
      <c r="B135" s="104" t="s">
        <v>216</v>
      </c>
      <c r="C135" s="104" t="s">
        <v>421</v>
      </c>
      <c r="D135" s="67" t="s">
        <v>61</v>
      </c>
      <c r="E135" s="68" t="s">
        <v>217</v>
      </c>
      <c r="F135" s="122">
        <v>2</v>
      </c>
      <c r="G135" s="123">
        <v>42824</v>
      </c>
      <c r="H135" s="123">
        <v>44650</v>
      </c>
      <c r="I135" s="122" t="s">
        <v>168</v>
      </c>
      <c r="J135" s="67" t="s">
        <v>67</v>
      </c>
      <c r="K135" s="67" t="s">
        <v>68</v>
      </c>
      <c r="L135" s="105">
        <v>10.01</v>
      </c>
      <c r="M135" s="67">
        <v>4.8099999999999996</v>
      </c>
      <c r="N135" s="68">
        <v>17697</v>
      </c>
      <c r="O135" s="69">
        <f t="shared" si="143"/>
        <v>85122.569999999992</v>
      </c>
      <c r="P135" s="67"/>
      <c r="Q135" s="67"/>
      <c r="R135" s="67"/>
      <c r="S135" s="67"/>
      <c r="T135" s="67">
        <v>1</v>
      </c>
      <c r="U135" s="67"/>
      <c r="V135" s="67">
        <f t="shared" ref="V135" si="234">SUM(P135+S135)</f>
        <v>0</v>
      </c>
      <c r="W135" s="67">
        <f t="shared" ref="W135:X135" si="235">SUM(Q135+T135)</f>
        <v>1</v>
      </c>
      <c r="X135" s="67">
        <f t="shared" si="235"/>
        <v>0</v>
      </c>
      <c r="Y135" s="69">
        <f t="shared" si="223"/>
        <v>0</v>
      </c>
      <c r="Z135" s="69">
        <f t="shared" si="224"/>
        <v>0</v>
      </c>
      <c r="AA135" s="69">
        <f t="shared" si="225"/>
        <v>0</v>
      </c>
      <c r="AB135" s="69">
        <f t="shared" si="226"/>
        <v>0</v>
      </c>
      <c r="AC135" s="69">
        <f t="shared" si="227"/>
        <v>5320.1606249999995</v>
      </c>
      <c r="AD135" s="69">
        <f t="shared" si="228"/>
        <v>0</v>
      </c>
      <c r="AE135" s="69">
        <f t="shared" ref="AE135" si="236">SUM(Y135:AD135)</f>
        <v>5320.1606249999995</v>
      </c>
      <c r="AF135" s="69">
        <f t="shared" si="146"/>
        <v>2660.0803124999998</v>
      </c>
      <c r="AG135" s="69">
        <f t="shared" si="200"/>
        <v>798.02409374999991</v>
      </c>
      <c r="AH135" s="69">
        <f t="shared" si="96"/>
        <v>221.21250000000001</v>
      </c>
      <c r="AI135" s="69">
        <f t="shared" si="148"/>
        <v>8999.4775312499987</v>
      </c>
      <c r="AJ135" s="106"/>
      <c r="AK135" s="71">
        <f t="shared" si="213"/>
        <v>0</v>
      </c>
      <c r="AL135" s="106"/>
      <c r="AM135" s="71">
        <f t="shared" si="230"/>
        <v>0</v>
      </c>
      <c r="AN135" s="71">
        <f t="shared" si="210"/>
        <v>0</v>
      </c>
      <c r="AO135" s="71">
        <f t="shared" si="210"/>
        <v>0</v>
      </c>
      <c r="AP135" s="106"/>
      <c r="AQ135" s="71">
        <f t="shared" si="231"/>
        <v>0</v>
      </c>
      <c r="AR135" s="71"/>
      <c r="AS135" s="71">
        <f t="shared" si="232"/>
        <v>0</v>
      </c>
      <c r="AT135" s="70">
        <f t="shared" si="196"/>
        <v>0</v>
      </c>
      <c r="AU135" s="71">
        <f t="shared" si="196"/>
        <v>0</v>
      </c>
      <c r="AV135" s="70">
        <f t="shared" si="214"/>
        <v>0</v>
      </c>
      <c r="AW135" s="71">
        <f t="shared" si="197"/>
        <v>0</v>
      </c>
      <c r="AX135" s="107"/>
      <c r="AY135" s="124"/>
      <c r="AZ135" s="107"/>
      <c r="BA135" s="124"/>
      <c r="BB135" s="71"/>
      <c r="BC135" s="67"/>
      <c r="BD135" s="67"/>
      <c r="BE135" s="67"/>
      <c r="BF135" s="69">
        <f t="shared" si="191"/>
        <v>0</v>
      </c>
      <c r="BG135" s="69">
        <f t="shared" si="206"/>
        <v>1</v>
      </c>
      <c r="BH135" s="69">
        <f t="shared" si="233"/>
        <v>2128.0642499999994</v>
      </c>
      <c r="BI135" s="69"/>
      <c r="BJ135" s="69">
        <f t="shared" si="201"/>
        <v>0</v>
      </c>
      <c r="BK135" s="69"/>
      <c r="BL135" s="69"/>
      <c r="BM135" s="69"/>
      <c r="BN135" s="69"/>
      <c r="BO135" s="69"/>
      <c r="BP135" s="72">
        <f t="shared" si="114"/>
        <v>0</v>
      </c>
      <c r="BQ135" s="69">
        <f t="shared" si="154"/>
        <v>2128.0642499999994</v>
      </c>
      <c r="BR135" s="69">
        <f t="shared" si="155"/>
        <v>6339.3972187499994</v>
      </c>
      <c r="BS135" s="69">
        <f t="shared" si="156"/>
        <v>2128.0642499999994</v>
      </c>
      <c r="BT135" s="69">
        <f t="shared" si="157"/>
        <v>2660.0803124999998</v>
      </c>
      <c r="BU135" s="69">
        <f t="shared" si="158"/>
        <v>11127.541781249998</v>
      </c>
      <c r="BV135" s="73">
        <f t="shared" si="159"/>
        <v>133530.50137499999</v>
      </c>
      <c r="BW135" s="54"/>
    </row>
    <row r="136" spans="1:75" s="74" customFormat="1" ht="14.25" customHeight="1" x14ac:dyDescent="0.3">
      <c r="A136" s="101">
        <v>36</v>
      </c>
      <c r="B136" s="104" t="s">
        <v>216</v>
      </c>
      <c r="C136" s="104" t="s">
        <v>432</v>
      </c>
      <c r="D136" s="67" t="s">
        <v>61</v>
      </c>
      <c r="E136" s="68" t="s">
        <v>217</v>
      </c>
      <c r="F136" s="122">
        <v>2</v>
      </c>
      <c r="G136" s="123">
        <v>42824</v>
      </c>
      <c r="H136" s="123">
        <v>44650</v>
      </c>
      <c r="I136" s="122" t="s">
        <v>168</v>
      </c>
      <c r="J136" s="67" t="s">
        <v>67</v>
      </c>
      <c r="K136" s="67" t="s">
        <v>68</v>
      </c>
      <c r="L136" s="105">
        <v>10.01</v>
      </c>
      <c r="M136" s="67">
        <v>4.8099999999999996</v>
      </c>
      <c r="N136" s="68">
        <v>17697</v>
      </c>
      <c r="O136" s="69">
        <f t="shared" si="143"/>
        <v>85122.569999999992</v>
      </c>
      <c r="P136" s="67"/>
      <c r="Q136" s="67"/>
      <c r="R136" s="67"/>
      <c r="S136" s="67"/>
      <c r="T136" s="67">
        <v>2</v>
      </c>
      <c r="U136" s="67"/>
      <c r="V136" s="67">
        <f t="shared" ref="V136:X136" si="237">SUM(P136+S136)</f>
        <v>0</v>
      </c>
      <c r="W136" s="67">
        <f t="shared" si="237"/>
        <v>2</v>
      </c>
      <c r="X136" s="67">
        <f t="shared" si="237"/>
        <v>0</v>
      </c>
      <c r="Y136" s="69">
        <f t="shared" si="223"/>
        <v>0</v>
      </c>
      <c r="Z136" s="69">
        <f t="shared" si="224"/>
        <v>0</v>
      </c>
      <c r="AA136" s="69">
        <f t="shared" si="225"/>
        <v>0</v>
      </c>
      <c r="AB136" s="69">
        <f t="shared" si="226"/>
        <v>0</v>
      </c>
      <c r="AC136" s="69">
        <f t="shared" si="227"/>
        <v>10640.321249999999</v>
      </c>
      <c r="AD136" s="69">
        <f t="shared" si="228"/>
        <v>0</v>
      </c>
      <c r="AE136" s="69">
        <f t="shared" ref="AE136" si="238">SUM(Y136:AD136)</f>
        <v>10640.321249999999</v>
      </c>
      <c r="AF136" s="69">
        <f t="shared" si="146"/>
        <v>5320.1606249999995</v>
      </c>
      <c r="AG136" s="69">
        <f t="shared" si="200"/>
        <v>1596.0481874999998</v>
      </c>
      <c r="AH136" s="69">
        <f t="shared" si="96"/>
        <v>442.42500000000001</v>
      </c>
      <c r="AI136" s="69">
        <f t="shared" si="148"/>
        <v>17998.955062499997</v>
      </c>
      <c r="AJ136" s="106"/>
      <c r="AK136" s="71">
        <f t="shared" si="213"/>
        <v>0</v>
      </c>
      <c r="AL136" s="106"/>
      <c r="AM136" s="71">
        <f t="shared" si="230"/>
        <v>0</v>
      </c>
      <c r="AN136" s="71">
        <f t="shared" si="210"/>
        <v>0</v>
      </c>
      <c r="AO136" s="71">
        <f t="shared" si="210"/>
        <v>0</v>
      </c>
      <c r="AP136" s="106"/>
      <c r="AQ136" s="71">
        <f t="shared" si="231"/>
        <v>0</v>
      </c>
      <c r="AR136" s="71"/>
      <c r="AS136" s="71">
        <f t="shared" si="232"/>
        <v>0</v>
      </c>
      <c r="AT136" s="70">
        <f t="shared" ref="AT136:AU146" si="239">AP136+AR136</f>
        <v>0</v>
      </c>
      <c r="AU136" s="71">
        <f t="shared" si="239"/>
        <v>0</v>
      </c>
      <c r="AV136" s="70">
        <f t="shared" si="214"/>
        <v>0</v>
      </c>
      <c r="AW136" s="71">
        <f t="shared" si="214"/>
        <v>0</v>
      </c>
      <c r="AX136" s="107"/>
      <c r="AY136" s="124"/>
      <c r="AZ136" s="107"/>
      <c r="BA136" s="124"/>
      <c r="BB136" s="71"/>
      <c r="BC136" s="67"/>
      <c r="BD136" s="67"/>
      <c r="BE136" s="67"/>
      <c r="BF136" s="69">
        <f t="shared" si="191"/>
        <v>0</v>
      </c>
      <c r="BG136" s="69">
        <f t="shared" si="206"/>
        <v>2</v>
      </c>
      <c r="BH136" s="69">
        <f t="shared" si="233"/>
        <v>4256.1284999999989</v>
      </c>
      <c r="BI136" s="69"/>
      <c r="BJ136" s="69">
        <f t="shared" si="201"/>
        <v>0</v>
      </c>
      <c r="BK136" s="69"/>
      <c r="BL136" s="69"/>
      <c r="BM136" s="69"/>
      <c r="BN136" s="69"/>
      <c r="BO136" s="69"/>
      <c r="BP136" s="72">
        <f t="shared" si="114"/>
        <v>0</v>
      </c>
      <c r="BQ136" s="69">
        <f t="shared" si="154"/>
        <v>4256.1284999999989</v>
      </c>
      <c r="BR136" s="69">
        <f t="shared" si="155"/>
        <v>12678.794437499999</v>
      </c>
      <c r="BS136" s="69">
        <f t="shared" si="156"/>
        <v>4256.1284999999989</v>
      </c>
      <c r="BT136" s="69">
        <f t="shared" si="157"/>
        <v>5320.1606249999995</v>
      </c>
      <c r="BU136" s="69">
        <f t="shared" si="158"/>
        <v>22255.083562499996</v>
      </c>
      <c r="BV136" s="73">
        <f t="shared" si="159"/>
        <v>267061.00274999999</v>
      </c>
      <c r="BW136" s="54"/>
    </row>
    <row r="137" spans="1:75" s="74" customFormat="1" ht="14.25" customHeight="1" x14ac:dyDescent="0.3">
      <c r="A137" s="101">
        <v>37</v>
      </c>
      <c r="B137" s="129" t="s">
        <v>69</v>
      </c>
      <c r="C137" s="129" t="s">
        <v>273</v>
      </c>
      <c r="D137" s="130" t="s">
        <v>61</v>
      </c>
      <c r="E137" s="119" t="s">
        <v>246</v>
      </c>
      <c r="F137" s="122">
        <v>87</v>
      </c>
      <c r="G137" s="123">
        <v>43458</v>
      </c>
      <c r="H137" s="123">
        <v>45284</v>
      </c>
      <c r="I137" s="122" t="s">
        <v>169</v>
      </c>
      <c r="J137" s="67" t="s">
        <v>349</v>
      </c>
      <c r="K137" s="67" t="s">
        <v>64</v>
      </c>
      <c r="L137" s="105">
        <v>14.11</v>
      </c>
      <c r="M137" s="67">
        <v>5.16</v>
      </c>
      <c r="N137" s="68">
        <v>17697</v>
      </c>
      <c r="O137" s="69">
        <f t="shared" si="143"/>
        <v>91316.52</v>
      </c>
      <c r="P137" s="67"/>
      <c r="Q137" s="67">
        <v>1</v>
      </c>
      <c r="R137" s="67"/>
      <c r="S137" s="67"/>
      <c r="T137" s="67">
        <v>1</v>
      </c>
      <c r="U137" s="67"/>
      <c r="V137" s="67">
        <f t="shared" si="222"/>
        <v>0</v>
      </c>
      <c r="W137" s="67">
        <f t="shared" si="222"/>
        <v>2</v>
      </c>
      <c r="X137" s="67">
        <f t="shared" si="222"/>
        <v>0</v>
      </c>
      <c r="Y137" s="69">
        <f t="shared" si="223"/>
        <v>0</v>
      </c>
      <c r="Z137" s="69">
        <f t="shared" si="224"/>
        <v>5707.2825000000003</v>
      </c>
      <c r="AA137" s="69">
        <f t="shared" si="225"/>
        <v>0</v>
      </c>
      <c r="AB137" s="69">
        <f t="shared" si="226"/>
        <v>0</v>
      </c>
      <c r="AC137" s="69">
        <f t="shared" si="227"/>
        <v>5707.2825000000003</v>
      </c>
      <c r="AD137" s="69">
        <f t="shared" si="228"/>
        <v>0</v>
      </c>
      <c r="AE137" s="69">
        <f t="shared" si="229"/>
        <v>11414.565000000001</v>
      </c>
      <c r="AF137" s="69">
        <f t="shared" si="146"/>
        <v>5707.2825000000003</v>
      </c>
      <c r="AG137" s="69">
        <f t="shared" si="200"/>
        <v>1712.1847500000001</v>
      </c>
      <c r="AH137" s="69">
        <f t="shared" si="96"/>
        <v>221.21250000000001</v>
      </c>
      <c r="AI137" s="69">
        <f t="shared" si="148"/>
        <v>19055.244750000002</v>
      </c>
      <c r="AJ137" s="106"/>
      <c r="AK137" s="71">
        <f t="shared" si="213"/>
        <v>0</v>
      </c>
      <c r="AL137" s="106"/>
      <c r="AM137" s="71">
        <f t="shared" si="230"/>
        <v>0</v>
      </c>
      <c r="AN137" s="71">
        <f t="shared" si="210"/>
        <v>0</v>
      </c>
      <c r="AO137" s="71">
        <f t="shared" si="210"/>
        <v>0</v>
      </c>
      <c r="AP137" s="106"/>
      <c r="AQ137" s="71">
        <f t="shared" si="231"/>
        <v>0</v>
      </c>
      <c r="AR137" s="71"/>
      <c r="AS137" s="71">
        <f t="shared" si="232"/>
        <v>0</v>
      </c>
      <c r="AT137" s="70">
        <f t="shared" si="239"/>
        <v>0</v>
      </c>
      <c r="AU137" s="71">
        <f t="shared" si="239"/>
        <v>0</v>
      </c>
      <c r="AV137" s="70">
        <f t="shared" si="214"/>
        <v>0</v>
      </c>
      <c r="AW137" s="71">
        <f t="shared" si="214"/>
        <v>0</v>
      </c>
      <c r="AX137" s="107"/>
      <c r="AY137" s="107"/>
      <c r="AZ137" s="124"/>
      <c r="BA137" s="107"/>
      <c r="BB137" s="71">
        <f>SUM(N137*AY137)*50%+(N137*AZ137)*60%+(N137*BA137)*60%</f>
        <v>0</v>
      </c>
      <c r="BC137" s="67"/>
      <c r="BD137" s="67"/>
      <c r="BE137" s="67"/>
      <c r="BF137" s="69">
        <f t="shared" si="191"/>
        <v>0</v>
      </c>
      <c r="BG137" s="69">
        <f t="shared" si="206"/>
        <v>2</v>
      </c>
      <c r="BH137" s="69">
        <f t="shared" si="233"/>
        <v>4565.826</v>
      </c>
      <c r="BI137" s="69"/>
      <c r="BJ137" s="69">
        <f t="shared" si="201"/>
        <v>0</v>
      </c>
      <c r="BK137" s="69">
        <f t="shared" si="180"/>
        <v>2</v>
      </c>
      <c r="BL137" s="69">
        <f>(AE137+AF137)*40%</f>
        <v>6848.7390000000005</v>
      </c>
      <c r="BM137" s="69"/>
      <c r="BN137" s="69"/>
      <c r="BO137" s="69"/>
      <c r="BP137" s="72">
        <f t="shared" si="114"/>
        <v>0</v>
      </c>
      <c r="BQ137" s="69">
        <f t="shared" si="154"/>
        <v>11414.565000000001</v>
      </c>
      <c r="BR137" s="69">
        <f t="shared" si="155"/>
        <v>13347.96225</v>
      </c>
      <c r="BS137" s="69">
        <f t="shared" si="156"/>
        <v>4565.826</v>
      </c>
      <c r="BT137" s="69">
        <f t="shared" si="157"/>
        <v>12556.021500000001</v>
      </c>
      <c r="BU137" s="69">
        <f t="shared" si="158"/>
        <v>30469.80975</v>
      </c>
      <c r="BV137" s="73">
        <f t="shared" si="159"/>
        <v>365637.717</v>
      </c>
      <c r="BW137" s="54" t="s">
        <v>228</v>
      </c>
    </row>
    <row r="138" spans="1:75" s="74" customFormat="1" ht="14.25" customHeight="1" x14ac:dyDescent="0.3">
      <c r="A138" s="101">
        <v>38</v>
      </c>
      <c r="B138" s="129" t="s">
        <v>69</v>
      </c>
      <c r="C138" s="129" t="s">
        <v>466</v>
      </c>
      <c r="D138" s="130" t="s">
        <v>61</v>
      </c>
      <c r="E138" s="119" t="s">
        <v>246</v>
      </c>
      <c r="F138" s="122">
        <v>87</v>
      </c>
      <c r="G138" s="123">
        <v>43458</v>
      </c>
      <c r="H138" s="123">
        <v>45284</v>
      </c>
      <c r="I138" s="122" t="s">
        <v>169</v>
      </c>
      <c r="J138" s="67" t="s">
        <v>349</v>
      </c>
      <c r="K138" s="67" t="s">
        <v>64</v>
      </c>
      <c r="L138" s="105">
        <v>14.11</v>
      </c>
      <c r="M138" s="67">
        <v>5.16</v>
      </c>
      <c r="N138" s="68">
        <v>17697</v>
      </c>
      <c r="O138" s="69">
        <f t="shared" si="143"/>
        <v>91316.52</v>
      </c>
      <c r="P138" s="67"/>
      <c r="Q138" s="67"/>
      <c r="R138" s="67"/>
      <c r="S138" s="67"/>
      <c r="T138" s="67">
        <v>2</v>
      </c>
      <c r="U138" s="67"/>
      <c r="V138" s="67">
        <f t="shared" ref="V138:V141" si="240">SUM(P138+S138)</f>
        <v>0</v>
      </c>
      <c r="W138" s="67">
        <f t="shared" ref="W138:X141" si="241">SUM(Q138+T138)</f>
        <v>2</v>
      </c>
      <c r="X138" s="67">
        <f t="shared" si="241"/>
        <v>0</v>
      </c>
      <c r="Y138" s="69">
        <f t="shared" si="223"/>
        <v>0</v>
      </c>
      <c r="Z138" s="69">
        <f t="shared" si="224"/>
        <v>0</v>
      </c>
      <c r="AA138" s="69">
        <f t="shared" si="225"/>
        <v>0</v>
      </c>
      <c r="AB138" s="69">
        <f t="shared" si="226"/>
        <v>0</v>
      </c>
      <c r="AC138" s="69">
        <f t="shared" si="227"/>
        <v>11414.565000000001</v>
      </c>
      <c r="AD138" s="69">
        <f t="shared" si="228"/>
        <v>0</v>
      </c>
      <c r="AE138" s="69">
        <f t="shared" ref="AE138" si="242">SUM(Y138:AD138)</f>
        <v>11414.565000000001</v>
      </c>
      <c r="AF138" s="69">
        <f t="shared" si="146"/>
        <v>5707.2825000000003</v>
      </c>
      <c r="AG138" s="69">
        <f t="shared" si="200"/>
        <v>1712.1847500000001</v>
      </c>
      <c r="AH138" s="69">
        <f t="shared" si="96"/>
        <v>442.42500000000001</v>
      </c>
      <c r="AI138" s="69">
        <f t="shared" si="148"/>
        <v>19276.457249999999</v>
      </c>
      <c r="AJ138" s="106"/>
      <c r="AK138" s="71">
        <f t="shared" si="213"/>
        <v>0</v>
      </c>
      <c r="AL138" s="106"/>
      <c r="AM138" s="71">
        <f t="shared" si="230"/>
        <v>0</v>
      </c>
      <c r="AN138" s="71">
        <f t="shared" si="210"/>
        <v>0</v>
      </c>
      <c r="AO138" s="71">
        <f t="shared" si="210"/>
        <v>0</v>
      </c>
      <c r="AP138" s="106"/>
      <c r="AQ138" s="71">
        <f t="shared" si="231"/>
        <v>0</v>
      </c>
      <c r="AR138" s="71"/>
      <c r="AS138" s="71">
        <f t="shared" si="232"/>
        <v>0</v>
      </c>
      <c r="AT138" s="70">
        <f t="shared" si="239"/>
        <v>0</v>
      </c>
      <c r="AU138" s="71">
        <f t="shared" si="239"/>
        <v>0</v>
      </c>
      <c r="AV138" s="70">
        <f t="shared" si="214"/>
        <v>0</v>
      </c>
      <c r="AW138" s="71">
        <f t="shared" si="214"/>
        <v>0</v>
      </c>
      <c r="AX138" s="107"/>
      <c r="AY138" s="107"/>
      <c r="AZ138" s="124"/>
      <c r="BA138" s="107"/>
      <c r="BB138" s="71">
        <f>SUM(N138*AY138)*50%+(N138*AZ138)*60%+(N138*BA138)*60%</f>
        <v>0</v>
      </c>
      <c r="BC138" s="67"/>
      <c r="BD138" s="67"/>
      <c r="BE138" s="67"/>
      <c r="BF138" s="69">
        <f t="shared" si="191"/>
        <v>0</v>
      </c>
      <c r="BG138" s="69">
        <f t="shared" si="206"/>
        <v>2</v>
      </c>
      <c r="BH138" s="69">
        <f t="shared" si="233"/>
        <v>4565.826</v>
      </c>
      <c r="BI138" s="69"/>
      <c r="BJ138" s="69">
        <f t="shared" si="201"/>
        <v>0</v>
      </c>
      <c r="BK138" s="69">
        <f t="shared" si="180"/>
        <v>2</v>
      </c>
      <c r="BL138" s="69">
        <f>(AE138+AF138)*40%</f>
        <v>6848.7390000000005</v>
      </c>
      <c r="BM138" s="69"/>
      <c r="BN138" s="69"/>
      <c r="BO138" s="69"/>
      <c r="BP138" s="72">
        <f t="shared" si="114"/>
        <v>0</v>
      </c>
      <c r="BQ138" s="69">
        <f t="shared" si="154"/>
        <v>11414.565000000001</v>
      </c>
      <c r="BR138" s="69">
        <f t="shared" si="155"/>
        <v>13569.17475</v>
      </c>
      <c r="BS138" s="69">
        <f t="shared" si="156"/>
        <v>4565.826</v>
      </c>
      <c r="BT138" s="69">
        <f t="shared" si="157"/>
        <v>12556.021500000001</v>
      </c>
      <c r="BU138" s="69">
        <f t="shared" si="158"/>
        <v>30691.022250000002</v>
      </c>
      <c r="BV138" s="73">
        <f t="shared" si="159"/>
        <v>368292.26699999999</v>
      </c>
      <c r="BW138" s="54" t="s">
        <v>228</v>
      </c>
    </row>
    <row r="139" spans="1:75" s="74" customFormat="1" ht="14.25" customHeight="1" x14ac:dyDescent="0.3">
      <c r="A139" s="101">
        <v>39</v>
      </c>
      <c r="B139" s="129" t="s">
        <v>69</v>
      </c>
      <c r="C139" s="129" t="s">
        <v>169</v>
      </c>
      <c r="D139" s="130" t="s">
        <v>61</v>
      </c>
      <c r="E139" s="119" t="s">
        <v>246</v>
      </c>
      <c r="F139" s="122">
        <v>87</v>
      </c>
      <c r="G139" s="123">
        <v>43458</v>
      </c>
      <c r="H139" s="123">
        <v>45284</v>
      </c>
      <c r="I139" s="122" t="s">
        <v>169</v>
      </c>
      <c r="J139" s="67" t="s">
        <v>349</v>
      </c>
      <c r="K139" s="67" t="s">
        <v>64</v>
      </c>
      <c r="L139" s="105">
        <v>14.11</v>
      </c>
      <c r="M139" s="67">
        <v>5.16</v>
      </c>
      <c r="N139" s="68">
        <v>17697</v>
      </c>
      <c r="O139" s="69">
        <f t="shared" si="143"/>
        <v>91316.52</v>
      </c>
      <c r="P139" s="67"/>
      <c r="Q139" s="67"/>
      <c r="R139" s="67">
        <v>3</v>
      </c>
      <c r="S139" s="67"/>
      <c r="T139" s="67"/>
      <c r="U139" s="67"/>
      <c r="V139" s="67">
        <f t="shared" ref="V139:X139" si="243">SUM(P139+S139)</f>
        <v>0</v>
      </c>
      <c r="W139" s="67">
        <f t="shared" si="243"/>
        <v>0</v>
      </c>
      <c r="X139" s="67">
        <f t="shared" si="243"/>
        <v>3</v>
      </c>
      <c r="Y139" s="69">
        <f t="shared" si="223"/>
        <v>0</v>
      </c>
      <c r="Z139" s="69">
        <f t="shared" si="224"/>
        <v>0</v>
      </c>
      <c r="AA139" s="69">
        <f t="shared" si="225"/>
        <v>17121.8475</v>
      </c>
      <c r="AB139" s="69">
        <f t="shared" si="226"/>
        <v>0</v>
      </c>
      <c r="AC139" s="69">
        <f t="shared" si="227"/>
        <v>0</v>
      </c>
      <c r="AD139" s="69">
        <f t="shared" si="228"/>
        <v>0</v>
      </c>
      <c r="AE139" s="69">
        <f t="shared" ref="AE139:AE140" si="244">SUM(Y139:AD139)</f>
        <v>17121.8475</v>
      </c>
      <c r="AF139" s="69">
        <f t="shared" si="146"/>
        <v>8560.9237499999999</v>
      </c>
      <c r="AG139" s="69">
        <f t="shared" si="200"/>
        <v>2568.2771250000001</v>
      </c>
      <c r="AH139" s="69">
        <f t="shared" si="96"/>
        <v>0</v>
      </c>
      <c r="AI139" s="69">
        <f t="shared" si="148"/>
        <v>28251.048374999998</v>
      </c>
      <c r="AJ139" s="106"/>
      <c r="AK139" s="71">
        <f t="shared" si="213"/>
        <v>0</v>
      </c>
      <c r="AL139" s="106"/>
      <c r="AM139" s="71">
        <f t="shared" si="230"/>
        <v>0</v>
      </c>
      <c r="AN139" s="71">
        <f t="shared" si="210"/>
        <v>0</v>
      </c>
      <c r="AO139" s="71">
        <f t="shared" si="210"/>
        <v>0</v>
      </c>
      <c r="AP139" s="106"/>
      <c r="AQ139" s="71">
        <f t="shared" si="231"/>
        <v>0</v>
      </c>
      <c r="AR139" s="71"/>
      <c r="AS139" s="71">
        <f t="shared" si="232"/>
        <v>0</v>
      </c>
      <c r="AT139" s="70">
        <f t="shared" si="239"/>
        <v>0</v>
      </c>
      <c r="AU139" s="71">
        <f t="shared" si="239"/>
        <v>0</v>
      </c>
      <c r="AV139" s="70">
        <f t="shared" si="214"/>
        <v>0</v>
      </c>
      <c r="AW139" s="71">
        <f t="shared" si="214"/>
        <v>0</v>
      </c>
      <c r="AX139" s="107"/>
      <c r="AY139" s="107"/>
      <c r="AZ139" s="124"/>
      <c r="BA139" s="107"/>
      <c r="BB139" s="71">
        <f>SUM(N139*AY139)*50%+(N139*AZ139)*60%+(N139*BA139)*60%</f>
        <v>0</v>
      </c>
      <c r="BC139" s="67"/>
      <c r="BD139" s="67"/>
      <c r="BE139" s="67"/>
      <c r="BF139" s="69">
        <f t="shared" si="191"/>
        <v>0</v>
      </c>
      <c r="BG139" s="69">
        <f t="shared" si="206"/>
        <v>3</v>
      </c>
      <c r="BH139" s="69">
        <f t="shared" si="233"/>
        <v>6848.7390000000014</v>
      </c>
      <c r="BI139" s="69"/>
      <c r="BJ139" s="69">
        <f t="shared" si="201"/>
        <v>0</v>
      </c>
      <c r="BK139" s="69">
        <f t="shared" si="180"/>
        <v>3</v>
      </c>
      <c r="BL139" s="69">
        <f>(AE139+AF139)*40%</f>
        <v>10273.1085</v>
      </c>
      <c r="BM139" s="69"/>
      <c r="BN139" s="69"/>
      <c r="BO139" s="69"/>
      <c r="BP139" s="72">
        <f t="shared" si="114"/>
        <v>0</v>
      </c>
      <c r="BQ139" s="69">
        <f t="shared" si="154"/>
        <v>17121.847500000003</v>
      </c>
      <c r="BR139" s="69">
        <f t="shared" si="155"/>
        <v>19690.124625</v>
      </c>
      <c r="BS139" s="69">
        <f t="shared" si="156"/>
        <v>6848.7390000000014</v>
      </c>
      <c r="BT139" s="69">
        <f t="shared" si="157"/>
        <v>18834.03225</v>
      </c>
      <c r="BU139" s="69">
        <f t="shared" si="158"/>
        <v>45372.895875000002</v>
      </c>
      <c r="BV139" s="73">
        <f t="shared" si="159"/>
        <v>544474.75050000008</v>
      </c>
      <c r="BW139" s="54" t="s">
        <v>228</v>
      </c>
    </row>
    <row r="140" spans="1:75" s="55" customFormat="1" ht="14.25" customHeight="1" x14ac:dyDescent="0.3">
      <c r="A140" s="101">
        <v>40</v>
      </c>
      <c r="B140" s="81" t="s">
        <v>200</v>
      </c>
      <c r="C140" s="81" t="s">
        <v>433</v>
      </c>
      <c r="D140" s="46" t="s">
        <v>108</v>
      </c>
      <c r="E140" s="102" t="s">
        <v>261</v>
      </c>
      <c r="F140" s="75">
        <v>100</v>
      </c>
      <c r="G140" s="76">
        <v>43817</v>
      </c>
      <c r="H140" s="76">
        <v>45644</v>
      </c>
      <c r="I140" s="75" t="s">
        <v>270</v>
      </c>
      <c r="J140" s="46" t="s">
        <v>350</v>
      </c>
      <c r="K140" s="46" t="s">
        <v>87</v>
      </c>
      <c r="L140" s="77">
        <v>4</v>
      </c>
      <c r="M140" s="46">
        <v>3.85</v>
      </c>
      <c r="N140" s="68">
        <v>17697</v>
      </c>
      <c r="O140" s="69">
        <f t="shared" si="143"/>
        <v>68133.45</v>
      </c>
      <c r="P140" s="46"/>
      <c r="Q140" s="46">
        <v>1</v>
      </c>
      <c r="R140" s="46"/>
      <c r="S140" s="46">
        <v>5</v>
      </c>
      <c r="T140" s="46">
        <v>2</v>
      </c>
      <c r="U140" s="46"/>
      <c r="V140" s="67">
        <f t="shared" si="240"/>
        <v>5</v>
      </c>
      <c r="W140" s="67">
        <f t="shared" si="241"/>
        <v>3</v>
      </c>
      <c r="X140" s="67">
        <f t="shared" si="241"/>
        <v>0</v>
      </c>
      <c r="Y140" s="69">
        <f t="shared" si="223"/>
        <v>0</v>
      </c>
      <c r="Z140" s="69">
        <f t="shared" si="224"/>
        <v>4258.3406249999998</v>
      </c>
      <c r="AA140" s="69">
        <f t="shared" si="225"/>
        <v>0</v>
      </c>
      <c r="AB140" s="69">
        <f t="shared" si="226"/>
        <v>21291.703125</v>
      </c>
      <c r="AC140" s="69">
        <f t="shared" si="227"/>
        <v>8516.6812499999996</v>
      </c>
      <c r="AD140" s="69">
        <f t="shared" si="228"/>
        <v>0</v>
      </c>
      <c r="AE140" s="69">
        <f t="shared" si="244"/>
        <v>34066.724999999999</v>
      </c>
      <c r="AF140" s="69">
        <f t="shared" si="146"/>
        <v>17033.362499999999</v>
      </c>
      <c r="AG140" s="69">
        <f t="shared" si="200"/>
        <v>5110.00875</v>
      </c>
      <c r="AH140" s="69">
        <f t="shared" si="96"/>
        <v>1548.4875000000002</v>
      </c>
      <c r="AI140" s="69">
        <f t="shared" si="148"/>
        <v>57758.583749999998</v>
      </c>
      <c r="AJ140" s="78"/>
      <c r="AK140" s="71">
        <f t="shared" si="213"/>
        <v>0</v>
      </c>
      <c r="AL140" s="78"/>
      <c r="AM140" s="71">
        <f>N140/16*AL140*50%</f>
        <v>0</v>
      </c>
      <c r="AN140" s="71">
        <f t="shared" si="210"/>
        <v>0</v>
      </c>
      <c r="AO140" s="71">
        <f t="shared" si="210"/>
        <v>0</v>
      </c>
      <c r="AP140" s="78"/>
      <c r="AQ140" s="71">
        <f>N140/16*AP140*50%</f>
        <v>0</v>
      </c>
      <c r="AR140" s="78"/>
      <c r="AS140" s="71">
        <f>N140/16*AR140*40%</f>
        <v>0</v>
      </c>
      <c r="AT140" s="70">
        <f t="shared" si="239"/>
        <v>0</v>
      </c>
      <c r="AU140" s="71">
        <f t="shared" si="239"/>
        <v>0</v>
      </c>
      <c r="AV140" s="70">
        <f t="shared" si="214"/>
        <v>0</v>
      </c>
      <c r="AW140" s="71">
        <f t="shared" si="214"/>
        <v>0</v>
      </c>
      <c r="AX140" s="79"/>
      <c r="AY140" s="80"/>
      <c r="AZ140" s="80"/>
      <c r="BA140" s="80"/>
      <c r="BB140" s="71"/>
      <c r="BC140" s="46"/>
      <c r="BD140" s="46"/>
      <c r="BE140" s="46"/>
      <c r="BF140" s="69">
        <f t="shared" si="191"/>
        <v>0</v>
      </c>
      <c r="BG140" s="69">
        <f t="shared" si="206"/>
        <v>8</v>
      </c>
      <c r="BH140" s="69">
        <f t="shared" ref="BH140" si="245">(AE140+AF140)*30%</f>
        <v>15330.026249999997</v>
      </c>
      <c r="BI140" s="72"/>
      <c r="BJ140" s="72">
        <f t="shared" si="201"/>
        <v>0</v>
      </c>
      <c r="BK140" s="69">
        <f t="shared" si="180"/>
        <v>8</v>
      </c>
      <c r="BL140" s="69">
        <f>(AE140+AF140)*30%</f>
        <v>15330.026249999997</v>
      </c>
      <c r="BM140" s="69"/>
      <c r="BN140" s="69"/>
      <c r="BO140" s="72"/>
      <c r="BP140" s="72">
        <f t="shared" si="114"/>
        <v>0</v>
      </c>
      <c r="BQ140" s="69">
        <f t="shared" si="154"/>
        <v>30660.052499999994</v>
      </c>
      <c r="BR140" s="69">
        <f t="shared" si="155"/>
        <v>40725.221250000002</v>
      </c>
      <c r="BS140" s="69">
        <f t="shared" si="156"/>
        <v>15330.026249999997</v>
      </c>
      <c r="BT140" s="69">
        <f t="shared" si="157"/>
        <v>32363.388749999998</v>
      </c>
      <c r="BU140" s="69">
        <f t="shared" si="158"/>
        <v>88418.636249999996</v>
      </c>
      <c r="BV140" s="73">
        <f t="shared" si="159"/>
        <v>1061023.635</v>
      </c>
      <c r="BW140" s="54" t="s">
        <v>232</v>
      </c>
    </row>
    <row r="141" spans="1:75" s="55" customFormat="1" ht="14.25" customHeight="1" x14ac:dyDescent="0.3">
      <c r="A141" s="101">
        <v>41</v>
      </c>
      <c r="B141" s="81" t="s">
        <v>366</v>
      </c>
      <c r="C141" s="81" t="s">
        <v>381</v>
      </c>
      <c r="D141" s="46" t="s">
        <v>61</v>
      </c>
      <c r="E141" s="102" t="s">
        <v>367</v>
      </c>
      <c r="F141" s="81"/>
      <c r="G141" s="148"/>
      <c r="H141" s="148"/>
      <c r="I141" s="81"/>
      <c r="J141" s="46" t="s">
        <v>65</v>
      </c>
      <c r="K141" s="46" t="s">
        <v>62</v>
      </c>
      <c r="L141" s="77">
        <v>0</v>
      </c>
      <c r="M141" s="46">
        <v>4.0999999999999996</v>
      </c>
      <c r="N141" s="68">
        <v>17697</v>
      </c>
      <c r="O141" s="69">
        <f t="shared" si="143"/>
        <v>72557.7</v>
      </c>
      <c r="P141" s="46"/>
      <c r="Q141" s="46">
        <v>2</v>
      </c>
      <c r="R141" s="46"/>
      <c r="S141" s="46"/>
      <c r="T141" s="46">
        <v>1</v>
      </c>
      <c r="U141" s="46"/>
      <c r="V141" s="67">
        <f t="shared" si="240"/>
        <v>0</v>
      </c>
      <c r="W141" s="67">
        <f t="shared" si="241"/>
        <v>3</v>
      </c>
      <c r="X141" s="67">
        <f t="shared" si="241"/>
        <v>0</v>
      </c>
      <c r="Y141" s="69">
        <f t="shared" si="223"/>
        <v>0</v>
      </c>
      <c r="Z141" s="69">
        <f t="shared" si="224"/>
        <v>9069.7124999999996</v>
      </c>
      <c r="AA141" s="69">
        <f t="shared" si="225"/>
        <v>0</v>
      </c>
      <c r="AB141" s="69">
        <f t="shared" si="226"/>
        <v>0</v>
      </c>
      <c r="AC141" s="69">
        <f t="shared" si="227"/>
        <v>4534.8562499999998</v>
      </c>
      <c r="AD141" s="69">
        <f t="shared" si="228"/>
        <v>0</v>
      </c>
      <c r="AE141" s="69">
        <f t="shared" ref="AE141:AE144" si="246">SUM(Y141:AD141)</f>
        <v>13604.568749999999</v>
      </c>
      <c r="AF141" s="69">
        <f t="shared" si="146"/>
        <v>6802.2843749999993</v>
      </c>
      <c r="AG141" s="69">
        <f t="shared" si="200"/>
        <v>2040.6853124999998</v>
      </c>
      <c r="AH141" s="69">
        <f t="shared" si="96"/>
        <v>221.21250000000001</v>
      </c>
      <c r="AI141" s="69">
        <f t="shared" si="148"/>
        <v>22668.750937499997</v>
      </c>
      <c r="AJ141" s="78"/>
      <c r="AK141" s="71">
        <f t="shared" si="213"/>
        <v>0</v>
      </c>
      <c r="AL141" s="78"/>
      <c r="AM141" s="71">
        <f t="shared" ref="AM141:AM146" si="247">N141/18*AL141*50%</f>
        <v>0</v>
      </c>
      <c r="AN141" s="71"/>
      <c r="AO141" s="71">
        <f t="shared" si="210"/>
        <v>0</v>
      </c>
      <c r="AP141" s="78"/>
      <c r="AQ141" s="71">
        <f t="shared" ref="AQ141:AQ146" si="248">N141/18*AP141*50%</f>
        <v>0</v>
      </c>
      <c r="AR141" s="78"/>
      <c r="AS141" s="71">
        <f t="shared" ref="AS141:AS146" si="249">N141/18*AR141*40%</f>
        <v>0</v>
      </c>
      <c r="AT141" s="70">
        <f t="shared" si="239"/>
        <v>0</v>
      </c>
      <c r="AU141" s="71">
        <f t="shared" si="239"/>
        <v>0</v>
      </c>
      <c r="AV141" s="70">
        <f t="shared" si="214"/>
        <v>0</v>
      </c>
      <c r="AW141" s="71">
        <f t="shared" si="214"/>
        <v>0</v>
      </c>
      <c r="AX141" s="79"/>
      <c r="AY141" s="80"/>
      <c r="AZ141" s="80"/>
      <c r="BA141" s="80"/>
      <c r="BB141" s="71">
        <f>SUM(N141*AY141)*50%+(N141*AZ141)*60%+(N141*BA141)*60%</f>
        <v>0</v>
      </c>
      <c r="BC141" s="46"/>
      <c r="BD141" s="46"/>
      <c r="BE141" s="46"/>
      <c r="BF141" s="69">
        <f t="shared" si="191"/>
        <v>0</v>
      </c>
      <c r="BG141" s="69">
        <f t="shared" si="206"/>
        <v>3</v>
      </c>
      <c r="BH141" s="69">
        <f t="shared" ref="BH141:BH146" si="250">(O141/18*BG141)*1.5*30%</f>
        <v>5441.8274999999994</v>
      </c>
      <c r="BI141" s="72"/>
      <c r="BJ141" s="72">
        <f t="shared" si="201"/>
        <v>0</v>
      </c>
      <c r="BK141" s="69"/>
      <c r="BL141" s="69"/>
      <c r="BM141" s="69"/>
      <c r="BN141" s="69"/>
      <c r="BO141" s="72"/>
      <c r="BP141" s="72">
        <f t="shared" si="114"/>
        <v>0</v>
      </c>
      <c r="BQ141" s="69">
        <f t="shared" si="154"/>
        <v>5441.8274999999994</v>
      </c>
      <c r="BR141" s="69">
        <f t="shared" si="155"/>
        <v>15866.466562499998</v>
      </c>
      <c r="BS141" s="69">
        <f t="shared" si="156"/>
        <v>5441.8274999999994</v>
      </c>
      <c r="BT141" s="69">
        <f t="shared" si="157"/>
        <v>6802.2843749999993</v>
      </c>
      <c r="BU141" s="69">
        <f t="shared" si="158"/>
        <v>28110.578437499997</v>
      </c>
      <c r="BV141" s="73">
        <f t="shared" si="159"/>
        <v>337326.94124999997</v>
      </c>
      <c r="BW141" s="54"/>
    </row>
    <row r="142" spans="1:75" s="55" customFormat="1" ht="14.25" customHeight="1" x14ac:dyDescent="0.3">
      <c r="A142" s="101">
        <v>41</v>
      </c>
      <c r="B142" s="81" t="s">
        <v>366</v>
      </c>
      <c r="C142" s="81" t="s">
        <v>486</v>
      </c>
      <c r="D142" s="46" t="s">
        <v>61</v>
      </c>
      <c r="E142" s="102" t="s">
        <v>367</v>
      </c>
      <c r="F142" s="81"/>
      <c r="G142" s="148"/>
      <c r="H142" s="148"/>
      <c r="I142" s="81"/>
      <c r="J142" s="46" t="s">
        <v>65</v>
      </c>
      <c r="K142" s="46" t="s">
        <v>62</v>
      </c>
      <c r="L142" s="77">
        <v>0</v>
      </c>
      <c r="M142" s="46">
        <v>4.0999999999999996</v>
      </c>
      <c r="N142" s="68">
        <v>17697</v>
      </c>
      <c r="O142" s="69">
        <f t="shared" si="143"/>
        <v>72557.7</v>
      </c>
      <c r="P142" s="46"/>
      <c r="Q142" s="46"/>
      <c r="R142" s="46"/>
      <c r="S142" s="46"/>
      <c r="T142" s="46">
        <v>1</v>
      </c>
      <c r="U142" s="46"/>
      <c r="V142" s="67">
        <f t="shared" ref="V142:X146" si="251">SUM(P142+S142)</f>
        <v>0</v>
      </c>
      <c r="W142" s="67">
        <f t="shared" si="251"/>
        <v>1</v>
      </c>
      <c r="X142" s="67">
        <f t="shared" si="251"/>
        <v>0</v>
      </c>
      <c r="Y142" s="69">
        <f t="shared" si="223"/>
        <v>0</v>
      </c>
      <c r="Z142" s="69">
        <f t="shared" si="224"/>
        <v>0</v>
      </c>
      <c r="AA142" s="69">
        <f t="shared" si="225"/>
        <v>0</v>
      </c>
      <c r="AB142" s="69">
        <f t="shared" si="226"/>
        <v>0</v>
      </c>
      <c r="AC142" s="69">
        <f t="shared" si="227"/>
        <v>4534.8562499999998</v>
      </c>
      <c r="AD142" s="69">
        <f t="shared" si="228"/>
        <v>0</v>
      </c>
      <c r="AE142" s="69">
        <f t="shared" ref="AE142" si="252">SUM(Y142:AD142)</f>
        <v>4534.8562499999998</v>
      </c>
      <c r="AF142" s="69">
        <f t="shared" si="146"/>
        <v>2267.4281249999999</v>
      </c>
      <c r="AG142" s="69">
        <f t="shared" si="200"/>
        <v>680.22843749999993</v>
      </c>
      <c r="AH142" s="69">
        <f t="shared" si="96"/>
        <v>221.21250000000001</v>
      </c>
      <c r="AI142" s="69">
        <f t="shared" si="148"/>
        <v>7703.7253124999997</v>
      </c>
      <c r="AJ142" s="78"/>
      <c r="AK142" s="71">
        <f t="shared" si="213"/>
        <v>0</v>
      </c>
      <c r="AL142" s="78"/>
      <c r="AM142" s="71">
        <f t="shared" si="247"/>
        <v>0</v>
      </c>
      <c r="AN142" s="71"/>
      <c r="AO142" s="71">
        <f t="shared" si="210"/>
        <v>0</v>
      </c>
      <c r="AP142" s="78"/>
      <c r="AQ142" s="71">
        <f t="shared" si="248"/>
        <v>0</v>
      </c>
      <c r="AR142" s="78"/>
      <c r="AS142" s="71">
        <f t="shared" si="249"/>
        <v>0</v>
      </c>
      <c r="AT142" s="70">
        <f t="shared" si="239"/>
        <v>0</v>
      </c>
      <c r="AU142" s="71">
        <f t="shared" si="239"/>
        <v>0</v>
      </c>
      <c r="AV142" s="70">
        <f t="shared" si="214"/>
        <v>0</v>
      </c>
      <c r="AW142" s="71">
        <f t="shared" si="214"/>
        <v>0</v>
      </c>
      <c r="AX142" s="79"/>
      <c r="AY142" s="80"/>
      <c r="AZ142" s="80"/>
      <c r="BA142" s="80"/>
      <c r="BB142" s="71">
        <f>SUM(N142*AY142)*50%+(N142*AZ142)*60%+(N142*BA142)*60%</f>
        <v>0</v>
      </c>
      <c r="BC142" s="46"/>
      <c r="BD142" s="46"/>
      <c r="BE142" s="46"/>
      <c r="BF142" s="69">
        <f t="shared" ref="BF142" si="253">SUM(N142*BC142*20%)+(N142*BD142)*30%</f>
        <v>0</v>
      </c>
      <c r="BG142" s="69">
        <f t="shared" si="206"/>
        <v>1</v>
      </c>
      <c r="BH142" s="69">
        <f t="shared" si="250"/>
        <v>1813.9424999999999</v>
      </c>
      <c r="BI142" s="72"/>
      <c r="BJ142" s="72">
        <f t="shared" si="201"/>
        <v>0</v>
      </c>
      <c r="BK142" s="69"/>
      <c r="BL142" s="69"/>
      <c r="BM142" s="69"/>
      <c r="BN142" s="69"/>
      <c r="BO142" s="72"/>
      <c r="BP142" s="72">
        <f t="shared" si="114"/>
        <v>0</v>
      </c>
      <c r="BQ142" s="69">
        <f t="shared" si="154"/>
        <v>1813.9424999999999</v>
      </c>
      <c r="BR142" s="69">
        <f t="shared" si="155"/>
        <v>5436.2971874999994</v>
      </c>
      <c r="BS142" s="69">
        <f t="shared" si="156"/>
        <v>1813.9424999999999</v>
      </c>
      <c r="BT142" s="69">
        <f t="shared" si="157"/>
        <v>2267.4281249999999</v>
      </c>
      <c r="BU142" s="69">
        <f t="shared" si="158"/>
        <v>9517.6678124999999</v>
      </c>
      <c r="BV142" s="73">
        <f t="shared" si="159"/>
        <v>114212.01375</v>
      </c>
      <c r="BW142" s="54"/>
    </row>
    <row r="143" spans="1:75" s="74" customFormat="1" ht="14.25" customHeight="1" x14ac:dyDescent="0.3">
      <c r="A143" s="101">
        <v>42</v>
      </c>
      <c r="B143" s="68" t="s">
        <v>249</v>
      </c>
      <c r="C143" s="104" t="s">
        <v>266</v>
      </c>
      <c r="D143" s="67" t="s">
        <v>61</v>
      </c>
      <c r="E143" s="119" t="s">
        <v>250</v>
      </c>
      <c r="F143" s="75"/>
      <c r="G143" s="76"/>
      <c r="H143" s="76"/>
      <c r="I143" s="75"/>
      <c r="J143" s="67" t="s">
        <v>65</v>
      </c>
      <c r="K143" s="67" t="s">
        <v>62</v>
      </c>
      <c r="L143" s="105">
        <v>9</v>
      </c>
      <c r="M143" s="67">
        <v>4.33</v>
      </c>
      <c r="N143" s="68">
        <v>17697</v>
      </c>
      <c r="O143" s="69">
        <f t="shared" si="143"/>
        <v>76628.009999999995</v>
      </c>
      <c r="P143" s="67"/>
      <c r="Q143" s="67"/>
      <c r="R143" s="67"/>
      <c r="S143" s="67"/>
      <c r="T143" s="67">
        <v>3</v>
      </c>
      <c r="U143" s="67">
        <v>1</v>
      </c>
      <c r="V143" s="67">
        <f t="shared" si="251"/>
        <v>0</v>
      </c>
      <c r="W143" s="67">
        <f t="shared" si="251"/>
        <v>3</v>
      </c>
      <c r="X143" s="67">
        <f t="shared" si="251"/>
        <v>1</v>
      </c>
      <c r="Y143" s="69">
        <f t="shared" si="223"/>
        <v>0</v>
      </c>
      <c r="Z143" s="69">
        <f t="shared" si="224"/>
        <v>0</v>
      </c>
      <c r="AA143" s="69">
        <f t="shared" si="225"/>
        <v>0</v>
      </c>
      <c r="AB143" s="69">
        <f t="shared" si="226"/>
        <v>0</v>
      </c>
      <c r="AC143" s="69">
        <f t="shared" si="227"/>
        <v>14367.751874999998</v>
      </c>
      <c r="AD143" s="69">
        <f t="shared" si="228"/>
        <v>4789.2506249999997</v>
      </c>
      <c r="AE143" s="69">
        <f t="shared" si="246"/>
        <v>19157.002499999999</v>
      </c>
      <c r="AF143" s="69">
        <f t="shared" si="146"/>
        <v>9578.5012499999993</v>
      </c>
      <c r="AG143" s="69">
        <f t="shared" si="200"/>
        <v>2873.5503749999998</v>
      </c>
      <c r="AH143" s="69">
        <f t="shared" si="96"/>
        <v>884.85</v>
      </c>
      <c r="AI143" s="69">
        <f t="shared" si="148"/>
        <v>32493.904124999997</v>
      </c>
      <c r="AJ143" s="106"/>
      <c r="AK143" s="71">
        <f t="shared" si="213"/>
        <v>0</v>
      </c>
      <c r="AL143" s="106"/>
      <c r="AM143" s="71">
        <f t="shared" si="247"/>
        <v>0</v>
      </c>
      <c r="AN143" s="71"/>
      <c r="AO143" s="71">
        <f t="shared" si="210"/>
        <v>0</v>
      </c>
      <c r="AP143" s="106"/>
      <c r="AQ143" s="71">
        <f t="shared" si="248"/>
        <v>0</v>
      </c>
      <c r="AR143" s="71"/>
      <c r="AS143" s="71">
        <f t="shared" si="249"/>
        <v>0</v>
      </c>
      <c r="AT143" s="70">
        <f t="shared" si="239"/>
        <v>0</v>
      </c>
      <c r="AU143" s="71">
        <f t="shared" si="239"/>
        <v>0</v>
      </c>
      <c r="AV143" s="70">
        <f t="shared" si="214"/>
        <v>0</v>
      </c>
      <c r="AW143" s="71">
        <f t="shared" si="214"/>
        <v>0</v>
      </c>
      <c r="AX143" s="107"/>
      <c r="AY143" s="124"/>
      <c r="AZ143" s="124"/>
      <c r="BA143" s="124"/>
      <c r="BB143" s="71"/>
      <c r="BC143" s="67"/>
      <c r="BD143" s="67"/>
      <c r="BE143" s="67"/>
      <c r="BF143" s="69">
        <f t="shared" si="191"/>
        <v>0</v>
      </c>
      <c r="BG143" s="69">
        <f t="shared" si="206"/>
        <v>4</v>
      </c>
      <c r="BH143" s="69">
        <f t="shared" si="250"/>
        <v>7662.8009999999995</v>
      </c>
      <c r="BI143" s="69"/>
      <c r="BJ143" s="72">
        <f t="shared" si="201"/>
        <v>0</v>
      </c>
      <c r="BK143" s="69"/>
      <c r="BL143" s="69"/>
      <c r="BM143" s="69"/>
      <c r="BN143" s="69"/>
      <c r="BO143" s="69"/>
      <c r="BP143" s="72">
        <f t="shared" si="114"/>
        <v>0</v>
      </c>
      <c r="BQ143" s="69">
        <f t="shared" si="154"/>
        <v>7662.8009999999995</v>
      </c>
      <c r="BR143" s="69">
        <f t="shared" si="155"/>
        <v>22915.402874999996</v>
      </c>
      <c r="BS143" s="69">
        <f t="shared" si="156"/>
        <v>7662.8009999999995</v>
      </c>
      <c r="BT143" s="69">
        <f t="shared" si="157"/>
        <v>9578.5012499999993</v>
      </c>
      <c r="BU143" s="69">
        <f t="shared" si="158"/>
        <v>40156.705124999993</v>
      </c>
      <c r="BV143" s="73">
        <f t="shared" si="159"/>
        <v>481880.46149999992</v>
      </c>
      <c r="BW143" s="54"/>
    </row>
    <row r="144" spans="1:75" s="55" customFormat="1" ht="14.25" customHeight="1" x14ac:dyDescent="0.3">
      <c r="A144" s="101">
        <v>43</v>
      </c>
      <c r="B144" s="1" t="s">
        <v>497</v>
      </c>
      <c r="C144" s="81" t="s">
        <v>373</v>
      </c>
      <c r="D144" s="46" t="s">
        <v>61</v>
      </c>
      <c r="E144" s="102" t="s">
        <v>259</v>
      </c>
      <c r="F144" s="81"/>
      <c r="G144" s="148"/>
      <c r="H144" s="148"/>
      <c r="I144" s="81"/>
      <c r="J144" s="46" t="s">
        <v>65</v>
      </c>
      <c r="K144" s="46" t="s">
        <v>62</v>
      </c>
      <c r="L144" s="77">
        <v>2</v>
      </c>
      <c r="M144" s="46">
        <v>4.1900000000000004</v>
      </c>
      <c r="N144" s="68">
        <v>17697</v>
      </c>
      <c r="O144" s="69">
        <f t="shared" si="143"/>
        <v>74150.430000000008</v>
      </c>
      <c r="P144" s="46"/>
      <c r="Q144" s="46"/>
      <c r="R144" s="46"/>
      <c r="S144" s="46"/>
      <c r="T144" s="46">
        <v>3</v>
      </c>
      <c r="U144" s="46"/>
      <c r="V144" s="67">
        <f t="shared" si="251"/>
        <v>0</v>
      </c>
      <c r="W144" s="67">
        <f t="shared" si="251"/>
        <v>3</v>
      </c>
      <c r="X144" s="67">
        <f t="shared" si="251"/>
        <v>0</v>
      </c>
      <c r="Y144" s="69">
        <f t="shared" si="223"/>
        <v>0</v>
      </c>
      <c r="Z144" s="69">
        <f t="shared" si="224"/>
        <v>0</v>
      </c>
      <c r="AA144" s="69">
        <f t="shared" si="225"/>
        <v>0</v>
      </c>
      <c r="AB144" s="69">
        <f t="shared" si="226"/>
        <v>0</v>
      </c>
      <c r="AC144" s="69">
        <f t="shared" si="227"/>
        <v>13903.205625000002</v>
      </c>
      <c r="AD144" s="69">
        <f t="shared" si="228"/>
        <v>0</v>
      </c>
      <c r="AE144" s="69">
        <f t="shared" si="246"/>
        <v>13903.205625000002</v>
      </c>
      <c r="AF144" s="69">
        <f t="shared" si="146"/>
        <v>6951.6028125000012</v>
      </c>
      <c r="AG144" s="69">
        <f t="shared" si="200"/>
        <v>2085.4808437500005</v>
      </c>
      <c r="AH144" s="69">
        <f t="shared" si="96"/>
        <v>663.63750000000005</v>
      </c>
      <c r="AI144" s="69">
        <f t="shared" si="148"/>
        <v>23603.926781250004</v>
      </c>
      <c r="AJ144" s="78"/>
      <c r="AK144" s="71">
        <f t="shared" si="213"/>
        <v>0</v>
      </c>
      <c r="AL144" s="78"/>
      <c r="AM144" s="71">
        <f t="shared" si="247"/>
        <v>0</v>
      </c>
      <c r="AN144" s="71"/>
      <c r="AO144" s="71">
        <f t="shared" ref="AO144:AO148" si="254">AK144+AM144</f>
        <v>0</v>
      </c>
      <c r="AP144" s="78"/>
      <c r="AQ144" s="71">
        <f t="shared" si="248"/>
        <v>0</v>
      </c>
      <c r="AR144" s="78"/>
      <c r="AS144" s="71">
        <f t="shared" si="249"/>
        <v>0</v>
      </c>
      <c r="AT144" s="70">
        <f t="shared" si="239"/>
        <v>0</v>
      </c>
      <c r="AU144" s="71">
        <f t="shared" si="239"/>
        <v>0</v>
      </c>
      <c r="AV144" s="70">
        <f t="shared" si="214"/>
        <v>0</v>
      </c>
      <c r="AW144" s="71">
        <f t="shared" si="214"/>
        <v>0</v>
      </c>
      <c r="AX144" s="79"/>
      <c r="AY144" s="80"/>
      <c r="AZ144" s="80"/>
      <c r="BA144" s="80"/>
      <c r="BB144" s="71">
        <f>SUM(N144*AY144)*50%+(N144*AZ144)*60%+(N144*BA144)*60%</f>
        <v>0</v>
      </c>
      <c r="BC144" s="46"/>
      <c r="BD144" s="46"/>
      <c r="BE144" s="46"/>
      <c r="BF144" s="69">
        <f t="shared" si="191"/>
        <v>0</v>
      </c>
      <c r="BG144" s="69">
        <f t="shared" si="206"/>
        <v>3</v>
      </c>
      <c r="BH144" s="69">
        <f t="shared" si="250"/>
        <v>5561.2822500000011</v>
      </c>
      <c r="BI144" s="72"/>
      <c r="BJ144" s="72">
        <f t="shared" si="201"/>
        <v>0</v>
      </c>
      <c r="BK144" s="69"/>
      <c r="BL144" s="69"/>
      <c r="BM144" s="69"/>
      <c r="BN144" s="69"/>
      <c r="BO144" s="72"/>
      <c r="BP144" s="72">
        <f t="shared" si="114"/>
        <v>0</v>
      </c>
      <c r="BQ144" s="69">
        <f t="shared" si="154"/>
        <v>5561.2822500000011</v>
      </c>
      <c r="BR144" s="69">
        <f t="shared" si="155"/>
        <v>16652.323968750003</v>
      </c>
      <c r="BS144" s="69">
        <f t="shared" si="156"/>
        <v>5561.2822500000011</v>
      </c>
      <c r="BT144" s="69">
        <f t="shared" si="157"/>
        <v>6951.6028125000012</v>
      </c>
      <c r="BU144" s="69">
        <f t="shared" si="158"/>
        <v>29165.209031250004</v>
      </c>
      <c r="BV144" s="73">
        <f t="shared" si="159"/>
        <v>349982.50837500003</v>
      </c>
      <c r="BW144" s="54"/>
    </row>
    <row r="145" spans="1:76" s="55" customFormat="1" ht="14.25" customHeight="1" x14ac:dyDescent="0.3">
      <c r="A145" s="101">
        <v>44</v>
      </c>
      <c r="B145" s="81" t="s">
        <v>121</v>
      </c>
      <c r="C145" s="81" t="s">
        <v>100</v>
      </c>
      <c r="D145" s="46" t="s">
        <v>61</v>
      </c>
      <c r="E145" s="82" t="s">
        <v>123</v>
      </c>
      <c r="F145" s="75">
        <v>81</v>
      </c>
      <c r="G145" s="134">
        <v>43304</v>
      </c>
      <c r="H145" s="103">
        <v>45130</v>
      </c>
      <c r="I145" s="75" t="s">
        <v>176</v>
      </c>
      <c r="J145" s="46" t="s">
        <v>349</v>
      </c>
      <c r="K145" s="46" t="s">
        <v>64</v>
      </c>
      <c r="L145" s="77">
        <v>26.02</v>
      </c>
      <c r="M145" s="46">
        <v>5.41</v>
      </c>
      <c r="N145" s="68">
        <v>17697</v>
      </c>
      <c r="O145" s="69">
        <f t="shared" si="143"/>
        <v>95740.77</v>
      </c>
      <c r="P145" s="46"/>
      <c r="Q145" s="46">
        <v>4</v>
      </c>
      <c r="R145" s="46">
        <v>1</v>
      </c>
      <c r="S145" s="46"/>
      <c r="T145" s="46"/>
      <c r="U145" s="46"/>
      <c r="V145" s="67">
        <f t="shared" si="251"/>
        <v>0</v>
      </c>
      <c r="W145" s="67">
        <f t="shared" si="251"/>
        <v>4</v>
      </c>
      <c r="X145" s="67">
        <f t="shared" si="251"/>
        <v>1</v>
      </c>
      <c r="Y145" s="69">
        <f t="shared" si="223"/>
        <v>0</v>
      </c>
      <c r="Z145" s="69">
        <f t="shared" si="224"/>
        <v>23935.192500000001</v>
      </c>
      <c r="AA145" s="69">
        <f t="shared" si="225"/>
        <v>5983.7981250000003</v>
      </c>
      <c r="AB145" s="69">
        <f t="shared" si="226"/>
        <v>0</v>
      </c>
      <c r="AC145" s="69">
        <f t="shared" si="227"/>
        <v>0</v>
      </c>
      <c r="AD145" s="69">
        <f t="shared" si="228"/>
        <v>0</v>
      </c>
      <c r="AE145" s="69">
        <f t="shared" ref="AE145:AE146" si="255">SUM(Y145:AD145)</f>
        <v>29918.990625000002</v>
      </c>
      <c r="AF145" s="69">
        <f t="shared" si="146"/>
        <v>14959.495312500001</v>
      </c>
      <c r="AG145" s="69">
        <f t="shared" si="200"/>
        <v>4487.84859375</v>
      </c>
      <c r="AH145" s="69">
        <f t="shared" si="96"/>
        <v>0</v>
      </c>
      <c r="AI145" s="69">
        <f t="shared" si="148"/>
        <v>49366.334531250002</v>
      </c>
      <c r="AJ145" s="78"/>
      <c r="AK145" s="71">
        <f t="shared" si="213"/>
        <v>0</v>
      </c>
      <c r="AL145" s="78"/>
      <c r="AM145" s="71">
        <f t="shared" si="247"/>
        <v>0</v>
      </c>
      <c r="AN145" s="71">
        <f t="shared" ref="AN145:AN146" si="256">AJ145+AL145</f>
        <v>0</v>
      </c>
      <c r="AO145" s="71">
        <f t="shared" si="254"/>
        <v>0</v>
      </c>
      <c r="AP145" s="78"/>
      <c r="AQ145" s="71">
        <f t="shared" si="248"/>
        <v>0</v>
      </c>
      <c r="AR145" s="78"/>
      <c r="AS145" s="71">
        <f t="shared" si="249"/>
        <v>0</v>
      </c>
      <c r="AT145" s="70">
        <f t="shared" si="239"/>
        <v>0</v>
      </c>
      <c r="AU145" s="71">
        <f t="shared" si="239"/>
        <v>0</v>
      </c>
      <c r="AV145" s="70">
        <f t="shared" ref="AV145:AW149" si="257">AN145+AT145</f>
        <v>0</v>
      </c>
      <c r="AW145" s="71">
        <f t="shared" si="257"/>
        <v>0</v>
      </c>
      <c r="AX145" s="79"/>
      <c r="AY145" s="80"/>
      <c r="AZ145" s="80"/>
      <c r="BA145" s="80"/>
      <c r="BB145" s="71">
        <f>SUM(N145*AY145)*50%+(N145*AZ145)*60%+(N145*BA145)*60%</f>
        <v>0</v>
      </c>
      <c r="BC145" s="46"/>
      <c r="BD145" s="46"/>
      <c r="BE145" s="46"/>
      <c r="BF145" s="69">
        <f t="shared" si="191"/>
        <v>0</v>
      </c>
      <c r="BG145" s="69">
        <f t="shared" si="206"/>
        <v>5</v>
      </c>
      <c r="BH145" s="69">
        <f t="shared" si="250"/>
        <v>11967.596250000001</v>
      </c>
      <c r="BI145" s="72"/>
      <c r="BJ145" s="72">
        <f>(O145/18*BI145)*30%</f>
        <v>0</v>
      </c>
      <c r="BK145" s="69">
        <f>V145+W145+X145</f>
        <v>5</v>
      </c>
      <c r="BL145" s="69">
        <f>(AE145+AF145)*40%</f>
        <v>17951.394375</v>
      </c>
      <c r="BM145" s="69"/>
      <c r="BN145" s="69"/>
      <c r="BO145" s="69"/>
      <c r="BP145" s="72">
        <f t="shared" si="114"/>
        <v>0</v>
      </c>
      <c r="BQ145" s="69">
        <f t="shared" si="154"/>
        <v>29918.990624999999</v>
      </c>
      <c r="BR145" s="69">
        <f t="shared" si="155"/>
        <v>34406.839218749999</v>
      </c>
      <c r="BS145" s="69">
        <f t="shared" si="156"/>
        <v>11967.596250000001</v>
      </c>
      <c r="BT145" s="69">
        <f t="shared" si="157"/>
        <v>32910.889687499999</v>
      </c>
      <c r="BU145" s="69">
        <f t="shared" si="158"/>
        <v>79285.325156250008</v>
      </c>
      <c r="BV145" s="73">
        <f t="shared" si="159"/>
        <v>951423.9018750001</v>
      </c>
      <c r="BW145" s="54" t="s">
        <v>228</v>
      </c>
      <c r="BX145" s="149"/>
    </row>
    <row r="146" spans="1:76" s="55" customFormat="1" ht="14.25" customHeight="1" x14ac:dyDescent="0.3">
      <c r="A146" s="101">
        <v>45</v>
      </c>
      <c r="B146" s="81" t="s">
        <v>121</v>
      </c>
      <c r="C146" s="81" t="s">
        <v>169</v>
      </c>
      <c r="D146" s="46" t="s">
        <v>61</v>
      </c>
      <c r="E146" s="82" t="s">
        <v>123</v>
      </c>
      <c r="F146" s="75">
        <v>81</v>
      </c>
      <c r="G146" s="134">
        <v>43304</v>
      </c>
      <c r="H146" s="103">
        <v>45130</v>
      </c>
      <c r="I146" s="75" t="s">
        <v>176</v>
      </c>
      <c r="J146" s="46" t="s">
        <v>349</v>
      </c>
      <c r="K146" s="46" t="s">
        <v>64</v>
      </c>
      <c r="L146" s="77">
        <v>26.02</v>
      </c>
      <c r="M146" s="46">
        <v>5.41</v>
      </c>
      <c r="N146" s="68">
        <v>17697</v>
      </c>
      <c r="O146" s="69">
        <f t="shared" si="143"/>
        <v>95740.77</v>
      </c>
      <c r="P146" s="46"/>
      <c r="Q146" s="46">
        <v>2</v>
      </c>
      <c r="R146" s="46"/>
      <c r="S146" s="46"/>
      <c r="T146" s="46"/>
      <c r="U146" s="46"/>
      <c r="V146" s="67">
        <f t="shared" si="251"/>
        <v>0</v>
      </c>
      <c r="W146" s="67">
        <f t="shared" si="251"/>
        <v>2</v>
      </c>
      <c r="X146" s="67">
        <f t="shared" si="251"/>
        <v>0</v>
      </c>
      <c r="Y146" s="69">
        <f t="shared" si="223"/>
        <v>0</v>
      </c>
      <c r="Z146" s="69">
        <f t="shared" si="224"/>
        <v>11967.596250000001</v>
      </c>
      <c r="AA146" s="69">
        <f t="shared" si="225"/>
        <v>0</v>
      </c>
      <c r="AB146" s="69">
        <f t="shared" si="226"/>
        <v>0</v>
      </c>
      <c r="AC146" s="69">
        <f t="shared" si="227"/>
        <v>0</v>
      </c>
      <c r="AD146" s="69">
        <f t="shared" si="228"/>
        <v>0</v>
      </c>
      <c r="AE146" s="69">
        <f t="shared" si="255"/>
        <v>11967.596250000001</v>
      </c>
      <c r="AF146" s="69">
        <f t="shared" si="146"/>
        <v>5983.7981250000003</v>
      </c>
      <c r="AG146" s="69">
        <f t="shared" si="200"/>
        <v>1795.1394375</v>
      </c>
      <c r="AH146" s="69">
        <f t="shared" si="96"/>
        <v>0</v>
      </c>
      <c r="AI146" s="69">
        <f t="shared" si="148"/>
        <v>19746.533812500002</v>
      </c>
      <c r="AJ146" s="78"/>
      <c r="AK146" s="71">
        <f t="shared" si="213"/>
        <v>0</v>
      </c>
      <c r="AL146" s="78"/>
      <c r="AM146" s="71">
        <f t="shared" si="247"/>
        <v>0</v>
      </c>
      <c r="AN146" s="71">
        <f t="shared" si="256"/>
        <v>0</v>
      </c>
      <c r="AO146" s="71">
        <f t="shared" si="254"/>
        <v>0</v>
      </c>
      <c r="AP146" s="78"/>
      <c r="AQ146" s="71">
        <f t="shared" si="248"/>
        <v>0</v>
      </c>
      <c r="AR146" s="78"/>
      <c r="AS146" s="71">
        <f t="shared" si="249"/>
        <v>0</v>
      </c>
      <c r="AT146" s="70">
        <f t="shared" si="239"/>
        <v>0</v>
      </c>
      <c r="AU146" s="71">
        <f t="shared" si="239"/>
        <v>0</v>
      </c>
      <c r="AV146" s="70">
        <f t="shared" si="257"/>
        <v>0</v>
      </c>
      <c r="AW146" s="71">
        <f t="shared" si="257"/>
        <v>0</v>
      </c>
      <c r="AX146" s="79"/>
      <c r="AY146" s="80"/>
      <c r="AZ146" s="80"/>
      <c r="BA146" s="80"/>
      <c r="BB146" s="71">
        <f>SUM(N146*AY146)*50%+(N146*AZ146)*60%+(N146*BA146)*60%</f>
        <v>0</v>
      </c>
      <c r="BC146" s="46"/>
      <c r="BD146" s="46"/>
      <c r="BE146" s="46"/>
      <c r="BF146" s="69">
        <f t="shared" si="191"/>
        <v>0</v>
      </c>
      <c r="BG146" s="69">
        <f t="shared" si="206"/>
        <v>2</v>
      </c>
      <c r="BH146" s="69">
        <f t="shared" si="250"/>
        <v>4787.0385000000006</v>
      </c>
      <c r="BI146" s="72"/>
      <c r="BJ146" s="72">
        <f>(O146/18*BI146)*30%</f>
        <v>0</v>
      </c>
      <c r="BK146" s="69">
        <f>V146+W146+X146</f>
        <v>2</v>
      </c>
      <c r="BL146" s="69">
        <f>(AE146+AF146)*40%</f>
        <v>7180.5577499999999</v>
      </c>
      <c r="BM146" s="69"/>
      <c r="BN146" s="69"/>
      <c r="BO146" s="69"/>
      <c r="BP146" s="72">
        <f t="shared" si="114"/>
        <v>0</v>
      </c>
      <c r="BQ146" s="69">
        <f t="shared" si="154"/>
        <v>11967.596250000001</v>
      </c>
      <c r="BR146" s="69">
        <f t="shared" si="155"/>
        <v>13762.7356875</v>
      </c>
      <c r="BS146" s="69">
        <f t="shared" si="156"/>
        <v>4787.0385000000006</v>
      </c>
      <c r="BT146" s="69">
        <f t="shared" si="157"/>
        <v>13164.355875000001</v>
      </c>
      <c r="BU146" s="69">
        <f t="shared" si="158"/>
        <v>31714.1300625</v>
      </c>
      <c r="BV146" s="73">
        <f t="shared" si="159"/>
        <v>380569.56075</v>
      </c>
      <c r="BW146" s="54" t="s">
        <v>228</v>
      </c>
      <c r="BX146" s="149"/>
    </row>
    <row r="147" spans="1:76" s="55" customFormat="1" ht="14.25" customHeight="1" x14ac:dyDescent="0.3">
      <c r="A147" s="101">
        <v>46</v>
      </c>
      <c r="B147" s="81" t="s">
        <v>262</v>
      </c>
      <c r="C147" s="81" t="s">
        <v>423</v>
      </c>
      <c r="D147" s="46" t="s">
        <v>61</v>
      </c>
      <c r="E147" s="82" t="s">
        <v>263</v>
      </c>
      <c r="F147" s="75">
        <v>143</v>
      </c>
      <c r="G147" s="76">
        <v>43829</v>
      </c>
      <c r="H147" s="76">
        <v>45656</v>
      </c>
      <c r="I147" s="75" t="s">
        <v>73</v>
      </c>
      <c r="J147" s="46" t="s">
        <v>350</v>
      </c>
      <c r="K147" s="46" t="s">
        <v>68</v>
      </c>
      <c r="L147" s="77">
        <v>3</v>
      </c>
      <c r="M147" s="46">
        <v>4.59</v>
      </c>
      <c r="N147" s="68">
        <v>17697</v>
      </c>
      <c r="O147" s="69">
        <f>N147*M147</f>
        <v>81229.23</v>
      </c>
      <c r="P147" s="46"/>
      <c r="Q147" s="46"/>
      <c r="R147" s="46"/>
      <c r="S147" s="46"/>
      <c r="T147" s="46">
        <v>2</v>
      </c>
      <c r="U147" s="46">
        <v>2</v>
      </c>
      <c r="V147" s="67">
        <f>SUM(P147+S147)</f>
        <v>0</v>
      </c>
      <c r="W147" s="67">
        <f>SUM(Q147+T147)</f>
        <v>2</v>
      </c>
      <c r="X147" s="67">
        <f>SUM(R147+U147)</f>
        <v>2</v>
      </c>
      <c r="Y147" s="69">
        <f t="shared" si="223"/>
        <v>0</v>
      </c>
      <c r="Z147" s="69">
        <f t="shared" si="224"/>
        <v>0</v>
      </c>
      <c r="AA147" s="69">
        <f t="shared" si="225"/>
        <v>0</v>
      </c>
      <c r="AB147" s="69">
        <f t="shared" si="226"/>
        <v>0</v>
      </c>
      <c r="AC147" s="69">
        <f t="shared" si="227"/>
        <v>10153.653749999999</v>
      </c>
      <c r="AD147" s="69">
        <f t="shared" si="228"/>
        <v>10153.653749999999</v>
      </c>
      <c r="AE147" s="69">
        <f>SUM(Y147:AD147)</f>
        <v>20307.307499999999</v>
      </c>
      <c r="AF147" s="69">
        <f>AE147*50%</f>
        <v>10153.653749999999</v>
      </c>
      <c r="AG147" s="69">
        <f>(AE147+AF147)*10%</f>
        <v>3046.096125</v>
      </c>
      <c r="AH147" s="69">
        <f t="shared" si="96"/>
        <v>884.85</v>
      </c>
      <c r="AI147" s="69">
        <f>AH147+AG147+AF147+AE147</f>
        <v>34391.907374999995</v>
      </c>
      <c r="AJ147" s="78"/>
      <c r="AK147" s="71">
        <f t="shared" si="213"/>
        <v>0</v>
      </c>
      <c r="AL147" s="78"/>
      <c r="AM147" s="71">
        <f>N147/16*AL147*50%</f>
        <v>0</v>
      </c>
      <c r="AN147" s="71"/>
      <c r="AO147" s="71">
        <f>AK147+AM147</f>
        <v>0</v>
      </c>
      <c r="AP147" s="78"/>
      <c r="AQ147" s="71">
        <f>N147/16*AP147*50%</f>
        <v>0</v>
      </c>
      <c r="AR147" s="78"/>
      <c r="AS147" s="71">
        <f>N147/16*AR147*40%</f>
        <v>0</v>
      </c>
      <c r="AT147" s="70">
        <f>AP147+AR147</f>
        <v>0</v>
      </c>
      <c r="AU147" s="71">
        <f>AQ147+AS147</f>
        <v>0</v>
      </c>
      <c r="AV147" s="70">
        <f>AN147+AT147</f>
        <v>0</v>
      </c>
      <c r="AW147" s="71">
        <f>AO147+AU147</f>
        <v>0</v>
      </c>
      <c r="AX147" s="79"/>
      <c r="AY147" s="80"/>
      <c r="AZ147" s="80"/>
      <c r="BA147" s="80"/>
      <c r="BB147" s="71">
        <f>SUM(N147*AY147)*50%+(N147*AZ147)*60%+(N147*BA147)*60%</f>
        <v>0</v>
      </c>
      <c r="BC147" s="46"/>
      <c r="BD147" s="46"/>
      <c r="BE147" s="46"/>
      <c r="BF147" s="69">
        <f t="shared" si="191"/>
        <v>0</v>
      </c>
      <c r="BG147" s="69">
        <f>V147+W147+X147</f>
        <v>4</v>
      </c>
      <c r="BH147" s="69">
        <f>(AE147+AF147)*30%</f>
        <v>9138.2883750000001</v>
      </c>
      <c r="BI147" s="72"/>
      <c r="BJ147" s="72">
        <v>0</v>
      </c>
      <c r="BK147" s="69">
        <f>V147+W147+X147</f>
        <v>4</v>
      </c>
      <c r="BL147" s="69">
        <f>(AE147+AF147)*30%</f>
        <v>9138.2883750000001</v>
      </c>
      <c r="BM147" s="69"/>
      <c r="BN147" s="69"/>
      <c r="BO147" s="72"/>
      <c r="BP147" s="72">
        <f t="shared" si="114"/>
        <v>0</v>
      </c>
      <c r="BQ147" s="69">
        <f>AW147+BB147+BF147+BH147+BJ147+BL147+BP147</f>
        <v>18276.57675</v>
      </c>
      <c r="BR147" s="69">
        <f>AE147+AG147+AH147+BF147+BP147</f>
        <v>24238.253624999998</v>
      </c>
      <c r="BS147" s="69">
        <f>AW147+BB147+BH147+BJ147</f>
        <v>9138.2883750000001</v>
      </c>
      <c r="BT147" s="69">
        <f>AF147+BL147</f>
        <v>19291.942125000001</v>
      </c>
      <c r="BU147" s="69">
        <f>SUM(AI147+BQ147)</f>
        <v>52668.484124999995</v>
      </c>
      <c r="BV147" s="73">
        <f>BU147*12</f>
        <v>632021.80949999997</v>
      </c>
      <c r="BW147" s="54" t="s">
        <v>232</v>
      </c>
    </row>
    <row r="148" spans="1:76" s="55" customFormat="1" ht="14.25" customHeight="1" x14ac:dyDescent="0.3">
      <c r="A148" s="101">
        <v>47</v>
      </c>
      <c r="B148" s="81" t="s">
        <v>84</v>
      </c>
      <c r="C148" s="81" t="s">
        <v>390</v>
      </c>
      <c r="D148" s="46" t="s">
        <v>61</v>
      </c>
      <c r="E148" s="102" t="s">
        <v>365</v>
      </c>
      <c r="F148" s="81">
        <v>99</v>
      </c>
      <c r="G148" s="148">
        <v>43661</v>
      </c>
      <c r="H148" s="148">
        <v>45488</v>
      </c>
      <c r="I148" s="81" t="s">
        <v>170</v>
      </c>
      <c r="J148" s="46" t="s">
        <v>348</v>
      </c>
      <c r="K148" s="46" t="s">
        <v>72</v>
      </c>
      <c r="L148" s="77">
        <v>21.03</v>
      </c>
      <c r="M148" s="46">
        <v>5.12</v>
      </c>
      <c r="N148" s="68">
        <v>17697</v>
      </c>
      <c r="O148" s="69">
        <f t="shared" ref="O148:O150" si="258">N148*M148</f>
        <v>90608.639999999999</v>
      </c>
      <c r="P148" s="46"/>
      <c r="Q148" s="46"/>
      <c r="R148" s="46"/>
      <c r="S148" s="46">
        <v>1</v>
      </c>
      <c r="T148" s="46"/>
      <c r="U148" s="46"/>
      <c r="V148" s="67">
        <f t="shared" ref="V148:X149" si="259">SUM(P148+S148)</f>
        <v>1</v>
      </c>
      <c r="W148" s="67">
        <f t="shared" si="259"/>
        <v>0</v>
      </c>
      <c r="X148" s="67">
        <f t="shared" si="259"/>
        <v>0</v>
      </c>
      <c r="Y148" s="69">
        <f t="shared" si="223"/>
        <v>0</v>
      </c>
      <c r="Z148" s="69">
        <f t="shared" si="224"/>
        <v>0</v>
      </c>
      <c r="AA148" s="69">
        <f t="shared" si="225"/>
        <v>0</v>
      </c>
      <c r="AB148" s="69">
        <f t="shared" si="226"/>
        <v>5663.04</v>
      </c>
      <c r="AC148" s="69">
        <f t="shared" si="227"/>
        <v>0</v>
      </c>
      <c r="AD148" s="69">
        <f t="shared" si="228"/>
        <v>0</v>
      </c>
      <c r="AE148" s="69">
        <f t="shared" ref="AE148:AE149" si="260">SUM(Y148:AD148)</f>
        <v>5663.04</v>
      </c>
      <c r="AF148" s="69">
        <f t="shared" ref="AF148:AF149" si="261">AE148*50%</f>
        <v>2831.52</v>
      </c>
      <c r="AG148" s="69">
        <f t="shared" ref="AG148:AG150" si="262">(AE148+AF148)*10%</f>
        <v>849.45600000000002</v>
      </c>
      <c r="AH148" s="69">
        <f t="shared" si="96"/>
        <v>221.21250000000001</v>
      </c>
      <c r="AI148" s="69">
        <f t="shared" ref="AI148:AI150" si="263">AH148+AG148+AF148+AE148</f>
        <v>9565.2285000000011</v>
      </c>
      <c r="AJ148" s="78"/>
      <c r="AK148" s="71">
        <f t="shared" si="213"/>
        <v>0</v>
      </c>
      <c r="AL148" s="78"/>
      <c r="AM148" s="71">
        <f>N148/18*AL148*50%</f>
        <v>0</v>
      </c>
      <c r="AN148" s="71">
        <f t="shared" ref="AN148:AO150" si="264">AJ148+AL148</f>
        <v>0</v>
      </c>
      <c r="AO148" s="71">
        <f t="shared" si="264"/>
        <v>0</v>
      </c>
      <c r="AP148" s="78"/>
      <c r="AQ148" s="71">
        <f>N148/18*AP148*50%</f>
        <v>0</v>
      </c>
      <c r="AR148" s="78"/>
      <c r="AS148" s="71">
        <f>N148/18*AR148*40%</f>
        <v>0</v>
      </c>
      <c r="AT148" s="70">
        <f t="shared" ref="AT148:AU150" si="265">AP148+AR148</f>
        <v>0</v>
      </c>
      <c r="AU148" s="71">
        <f t="shared" si="265"/>
        <v>0</v>
      </c>
      <c r="AV148" s="70">
        <f t="shared" ref="AV148:AW150" si="266">AN148+AT148</f>
        <v>0</v>
      </c>
      <c r="AW148" s="71">
        <f t="shared" si="266"/>
        <v>0</v>
      </c>
      <c r="AX148" s="79"/>
      <c r="AY148" s="80"/>
      <c r="AZ148" s="80"/>
      <c r="BA148" s="80"/>
      <c r="BB148" s="71"/>
      <c r="BC148" s="46"/>
      <c r="BD148" s="46"/>
      <c r="BE148" s="46"/>
      <c r="BF148" s="69">
        <f t="shared" si="191"/>
        <v>0</v>
      </c>
      <c r="BG148" s="69">
        <f t="shared" ref="BG148:BG149" si="267">V148+W148+X148</f>
        <v>1</v>
      </c>
      <c r="BH148" s="69">
        <f>(O148/18*BG148)*1.5*30%</f>
        <v>2265.2159999999999</v>
      </c>
      <c r="BI148" s="72"/>
      <c r="BJ148" s="72">
        <f>(O148/18*BI148)*30%</f>
        <v>0</v>
      </c>
      <c r="BK148" s="69">
        <f t="shared" ref="BK148:BK150" si="268">V148+W148+X148</f>
        <v>1</v>
      </c>
      <c r="BL148" s="69">
        <f>(AE148+AF148)*35%</f>
        <v>2973.0959999999995</v>
      </c>
      <c r="BM148" s="69"/>
      <c r="BN148" s="69"/>
      <c r="BO148" s="69"/>
      <c r="BP148" s="72">
        <f t="shared" si="114"/>
        <v>0</v>
      </c>
      <c r="BQ148" s="69">
        <f t="shared" ref="BQ148:BQ150" si="269">AW148+BB148+BF148+BH148+BJ148+BL148+BP148</f>
        <v>5238.3119999999999</v>
      </c>
      <c r="BR148" s="69">
        <f t="shared" ref="BR148:BR150" si="270">AE148+AG148+AH148+BF148+BP148</f>
        <v>6733.7084999999997</v>
      </c>
      <c r="BS148" s="69">
        <f t="shared" ref="BS148:BS150" si="271">AW148+BB148+BH148+BJ148</f>
        <v>2265.2159999999999</v>
      </c>
      <c r="BT148" s="69">
        <f t="shared" ref="BT148:BT150" si="272">AF148+BL148</f>
        <v>5804.616</v>
      </c>
      <c r="BU148" s="69">
        <f t="shared" ref="BU148:BU150" si="273">SUM(AI148+BQ148)</f>
        <v>14803.540500000001</v>
      </c>
      <c r="BV148" s="73">
        <f t="shared" ref="BV148:BV150" si="274">BU148*12</f>
        <v>177642.486</v>
      </c>
      <c r="BW148" s="54" t="s">
        <v>231</v>
      </c>
    </row>
    <row r="149" spans="1:76" s="55" customFormat="1" ht="14.25" customHeight="1" x14ac:dyDescent="0.3">
      <c r="A149" s="101">
        <v>48</v>
      </c>
      <c r="B149" s="68" t="s">
        <v>297</v>
      </c>
      <c r="C149" s="81" t="s">
        <v>390</v>
      </c>
      <c r="D149" s="46" t="s">
        <v>61</v>
      </c>
      <c r="E149" s="82" t="s">
        <v>298</v>
      </c>
      <c r="F149" s="75">
        <v>84</v>
      </c>
      <c r="G149" s="76">
        <v>43308</v>
      </c>
      <c r="H149" s="76">
        <v>45134</v>
      </c>
      <c r="I149" s="75" t="s">
        <v>170</v>
      </c>
      <c r="J149" s="67" t="s">
        <v>350</v>
      </c>
      <c r="K149" s="67" t="s">
        <v>68</v>
      </c>
      <c r="L149" s="105">
        <v>11</v>
      </c>
      <c r="M149" s="67">
        <v>4.8099999999999996</v>
      </c>
      <c r="N149" s="68">
        <v>17697</v>
      </c>
      <c r="O149" s="69">
        <f t="shared" si="258"/>
        <v>85122.569999999992</v>
      </c>
      <c r="P149" s="67"/>
      <c r="Q149" s="67"/>
      <c r="R149" s="67"/>
      <c r="S149" s="67">
        <v>1</v>
      </c>
      <c r="T149" s="67"/>
      <c r="U149" s="67"/>
      <c r="V149" s="67">
        <f t="shared" si="259"/>
        <v>1</v>
      </c>
      <c r="W149" s="67">
        <f t="shared" si="259"/>
        <v>0</v>
      </c>
      <c r="X149" s="67">
        <f t="shared" si="259"/>
        <v>0</v>
      </c>
      <c r="Y149" s="69">
        <f t="shared" si="223"/>
        <v>0</v>
      </c>
      <c r="Z149" s="69">
        <f t="shared" si="224"/>
        <v>0</v>
      </c>
      <c r="AA149" s="69">
        <f t="shared" si="225"/>
        <v>0</v>
      </c>
      <c r="AB149" s="69">
        <f t="shared" si="226"/>
        <v>5320.1606249999995</v>
      </c>
      <c r="AC149" s="69">
        <f t="shared" si="227"/>
        <v>0</v>
      </c>
      <c r="AD149" s="69">
        <f t="shared" si="228"/>
        <v>0</v>
      </c>
      <c r="AE149" s="69">
        <f t="shared" si="260"/>
        <v>5320.1606249999995</v>
      </c>
      <c r="AF149" s="69">
        <f t="shared" si="261"/>
        <v>2660.0803124999998</v>
      </c>
      <c r="AG149" s="69">
        <f t="shared" si="262"/>
        <v>798.02409374999991</v>
      </c>
      <c r="AH149" s="69">
        <f t="shared" si="96"/>
        <v>221.21250000000001</v>
      </c>
      <c r="AI149" s="69">
        <f t="shared" si="263"/>
        <v>8999.4775312499987</v>
      </c>
      <c r="AJ149" s="106"/>
      <c r="AK149" s="71">
        <f t="shared" si="213"/>
        <v>0</v>
      </c>
      <c r="AL149" s="106"/>
      <c r="AM149" s="71">
        <f>N149/18*AL149*50%</f>
        <v>0</v>
      </c>
      <c r="AN149" s="71">
        <v>8</v>
      </c>
      <c r="AO149" s="71">
        <f t="shared" si="264"/>
        <v>0</v>
      </c>
      <c r="AP149" s="106"/>
      <c r="AQ149" s="71">
        <f>N149/18*AP149*50%</f>
        <v>0</v>
      </c>
      <c r="AR149" s="71"/>
      <c r="AS149" s="71">
        <f>N149/18*AR149*40%</f>
        <v>0</v>
      </c>
      <c r="AT149" s="70">
        <f t="shared" si="265"/>
        <v>0</v>
      </c>
      <c r="AU149" s="71">
        <f t="shared" si="265"/>
        <v>0</v>
      </c>
      <c r="AV149" s="70">
        <f t="shared" si="266"/>
        <v>8</v>
      </c>
      <c r="AW149" s="71">
        <f t="shared" si="266"/>
        <v>0</v>
      </c>
      <c r="AX149" s="107"/>
      <c r="AY149" s="124"/>
      <c r="AZ149" s="124"/>
      <c r="BA149" s="124"/>
      <c r="BB149" s="71"/>
      <c r="BC149" s="67"/>
      <c r="BD149" s="67"/>
      <c r="BE149" s="67"/>
      <c r="BF149" s="69">
        <f t="shared" si="191"/>
        <v>0</v>
      </c>
      <c r="BG149" s="69">
        <f t="shared" si="267"/>
        <v>1</v>
      </c>
      <c r="BH149" s="69">
        <f>(O149/18*BG149)*1.5*30%</f>
        <v>2128.0642499999994</v>
      </c>
      <c r="BI149" s="69"/>
      <c r="BJ149" s="69"/>
      <c r="BK149" s="69">
        <f t="shared" si="268"/>
        <v>1</v>
      </c>
      <c r="BL149" s="69">
        <f>(AE149+AF149)*30%</f>
        <v>2394.0722812499994</v>
      </c>
      <c r="BM149" s="69"/>
      <c r="BN149" s="69"/>
      <c r="BO149" s="69"/>
      <c r="BP149" s="72">
        <f t="shared" si="114"/>
        <v>0</v>
      </c>
      <c r="BQ149" s="69">
        <f t="shared" si="269"/>
        <v>4522.1365312499984</v>
      </c>
      <c r="BR149" s="69">
        <f t="shared" si="270"/>
        <v>6339.3972187499994</v>
      </c>
      <c r="BS149" s="69">
        <f t="shared" si="271"/>
        <v>2128.0642499999994</v>
      </c>
      <c r="BT149" s="69">
        <f t="shared" si="272"/>
        <v>5054.1525937499991</v>
      </c>
      <c r="BU149" s="69">
        <f t="shared" si="273"/>
        <v>13521.614062499997</v>
      </c>
      <c r="BV149" s="73">
        <f t="shared" si="274"/>
        <v>162259.36874999997</v>
      </c>
      <c r="BW149" s="54" t="s">
        <v>232</v>
      </c>
    </row>
    <row r="150" spans="1:76" s="55" customFormat="1" ht="14.25" customHeight="1" x14ac:dyDescent="0.3">
      <c r="A150" s="101">
        <v>49</v>
      </c>
      <c r="B150" s="81" t="s">
        <v>237</v>
      </c>
      <c r="C150" s="141" t="s">
        <v>305</v>
      </c>
      <c r="D150" s="46" t="s">
        <v>61</v>
      </c>
      <c r="E150" s="143" t="s">
        <v>285</v>
      </c>
      <c r="F150" s="75">
        <v>116</v>
      </c>
      <c r="G150" s="76">
        <v>44365</v>
      </c>
      <c r="H150" s="144" t="s">
        <v>402</v>
      </c>
      <c r="I150" s="75" t="s">
        <v>403</v>
      </c>
      <c r="J150" s="46" t="s">
        <v>350</v>
      </c>
      <c r="K150" s="46" t="s">
        <v>62</v>
      </c>
      <c r="L150" s="77">
        <v>15.03</v>
      </c>
      <c r="M150" s="46">
        <v>4.49</v>
      </c>
      <c r="N150" s="68">
        <v>17697</v>
      </c>
      <c r="O150" s="69">
        <f t="shared" si="258"/>
        <v>79459.53</v>
      </c>
      <c r="P150" s="46"/>
      <c r="Q150" s="46"/>
      <c r="R150" s="46">
        <v>2</v>
      </c>
      <c r="S150" s="46"/>
      <c r="T150" s="46"/>
      <c r="U150" s="46">
        <v>1</v>
      </c>
      <c r="V150" s="67">
        <f t="shared" ref="V150" si="275">SUM(P150+S150)</f>
        <v>0</v>
      </c>
      <c r="W150" s="67">
        <f t="shared" ref="W150:X150" si="276">SUM(Q150+T150)</f>
        <v>0</v>
      </c>
      <c r="X150" s="67">
        <f t="shared" si="276"/>
        <v>3</v>
      </c>
      <c r="Y150" s="69">
        <f t="shared" si="223"/>
        <v>0</v>
      </c>
      <c r="Z150" s="69">
        <f t="shared" si="224"/>
        <v>0</v>
      </c>
      <c r="AA150" s="69">
        <f t="shared" si="225"/>
        <v>9932.4412499999999</v>
      </c>
      <c r="AB150" s="69">
        <f t="shared" si="226"/>
        <v>0</v>
      </c>
      <c r="AC150" s="69">
        <f t="shared" si="227"/>
        <v>0</v>
      </c>
      <c r="AD150" s="69">
        <f t="shared" si="228"/>
        <v>4966.2206249999999</v>
      </c>
      <c r="AE150" s="69">
        <f t="shared" ref="AE150" si="277">SUM(Y150:AD150)</f>
        <v>14898.661875</v>
      </c>
      <c r="AF150" s="69"/>
      <c r="AG150" s="69">
        <f t="shared" si="262"/>
        <v>1489.8661875</v>
      </c>
      <c r="AH150" s="69">
        <f t="shared" si="96"/>
        <v>221.21250000000001</v>
      </c>
      <c r="AI150" s="69">
        <f t="shared" si="263"/>
        <v>16609.740562499999</v>
      </c>
      <c r="AJ150" s="78"/>
      <c r="AK150" s="71">
        <f t="shared" si="213"/>
        <v>0</v>
      </c>
      <c r="AL150" s="78"/>
      <c r="AM150" s="71">
        <f>N150/18*AL150*50%</f>
        <v>0</v>
      </c>
      <c r="AN150" s="71">
        <f t="shared" ref="AN150" si="278">AJ150+AL150</f>
        <v>0</v>
      </c>
      <c r="AO150" s="71">
        <f t="shared" si="264"/>
        <v>0</v>
      </c>
      <c r="AP150" s="78"/>
      <c r="AQ150" s="71">
        <f>N150/18*AP150*50%</f>
        <v>0</v>
      </c>
      <c r="AR150" s="78"/>
      <c r="AS150" s="71">
        <f>N150/18*AR150*40%</f>
        <v>0</v>
      </c>
      <c r="AT150" s="70">
        <f t="shared" si="265"/>
        <v>0</v>
      </c>
      <c r="AU150" s="71">
        <f t="shared" si="265"/>
        <v>0</v>
      </c>
      <c r="AV150" s="70">
        <f t="shared" si="266"/>
        <v>0</v>
      </c>
      <c r="AW150" s="71">
        <f t="shared" si="266"/>
        <v>0</v>
      </c>
      <c r="AX150" s="79"/>
      <c r="AY150" s="80"/>
      <c r="AZ150" s="80"/>
      <c r="BA150" s="80"/>
      <c r="BB150" s="71">
        <f>SUM(N150*AY150)*50%+(N150*AZ150)*60%+(N150*BA150)*60%</f>
        <v>0</v>
      </c>
      <c r="BC150" s="46"/>
      <c r="BD150" s="46"/>
      <c r="BE150" s="46"/>
      <c r="BF150" s="69">
        <f t="shared" si="191"/>
        <v>0</v>
      </c>
      <c r="BG150" s="69">
        <v>0</v>
      </c>
      <c r="BH150" s="69">
        <f>(O150/18*BG150)*1.5*30%</f>
        <v>0</v>
      </c>
      <c r="BI150" s="72"/>
      <c r="BJ150" s="72">
        <f>(O150/18*BI150)*30%</f>
        <v>0</v>
      </c>
      <c r="BK150" s="69">
        <f t="shared" si="268"/>
        <v>3</v>
      </c>
      <c r="BL150" s="69">
        <f>(AE150+AF150)*30%</f>
        <v>4469.5985624999994</v>
      </c>
      <c r="BM150" s="69"/>
      <c r="BN150" s="69"/>
      <c r="BO150" s="72"/>
      <c r="BP150" s="72">
        <f t="shared" si="114"/>
        <v>0</v>
      </c>
      <c r="BQ150" s="69">
        <f t="shared" si="269"/>
        <v>4469.5985624999994</v>
      </c>
      <c r="BR150" s="69">
        <f t="shared" si="270"/>
        <v>16609.740562500003</v>
      </c>
      <c r="BS150" s="69">
        <f t="shared" si="271"/>
        <v>0</v>
      </c>
      <c r="BT150" s="69">
        <f t="shared" si="272"/>
        <v>4469.5985624999994</v>
      </c>
      <c r="BU150" s="69">
        <f t="shared" si="273"/>
        <v>21079.339124999999</v>
      </c>
      <c r="BV150" s="73">
        <f t="shared" si="274"/>
        <v>252952.06949999998</v>
      </c>
      <c r="BW150" s="54" t="s">
        <v>124</v>
      </c>
      <c r="BX150" s="140"/>
    </row>
    <row r="151" spans="1:76" s="55" customFormat="1" ht="14.25" customHeight="1" x14ac:dyDescent="0.3">
      <c r="A151" s="83"/>
      <c r="B151" s="86" t="s">
        <v>130</v>
      </c>
      <c r="C151" s="46"/>
      <c r="D151" s="46"/>
      <c r="E151" s="82"/>
      <c r="F151" s="81"/>
      <c r="G151" s="148"/>
      <c r="H151" s="148"/>
      <c r="I151" s="81"/>
      <c r="J151" s="46"/>
      <c r="K151" s="46"/>
      <c r="L151" s="77"/>
      <c r="M151" s="150"/>
      <c r="N151" s="102"/>
      <c r="O151" s="94">
        <f t="shared" ref="O151:AT151" si="279">SUM(O152:O159)</f>
        <v>679564.80000000005</v>
      </c>
      <c r="P151" s="94">
        <f t="shared" si="279"/>
        <v>35</v>
      </c>
      <c r="Q151" s="94">
        <f t="shared" si="279"/>
        <v>0</v>
      </c>
      <c r="R151" s="94">
        <f t="shared" si="279"/>
        <v>0</v>
      </c>
      <c r="S151" s="94">
        <f t="shared" si="279"/>
        <v>0</v>
      </c>
      <c r="T151" s="94">
        <f t="shared" si="279"/>
        <v>0</v>
      </c>
      <c r="U151" s="94">
        <f t="shared" si="279"/>
        <v>0</v>
      </c>
      <c r="V151" s="94">
        <f t="shared" si="279"/>
        <v>35</v>
      </c>
      <c r="W151" s="94">
        <f t="shared" si="279"/>
        <v>0</v>
      </c>
      <c r="X151" s="94">
        <f t="shared" si="279"/>
        <v>0</v>
      </c>
      <c r="Y151" s="94">
        <f t="shared" si="279"/>
        <v>179480.76187499997</v>
      </c>
      <c r="Z151" s="94">
        <f t="shared" si="279"/>
        <v>0</v>
      </c>
      <c r="AA151" s="94">
        <f t="shared" si="279"/>
        <v>0</v>
      </c>
      <c r="AB151" s="94">
        <f t="shared" si="279"/>
        <v>0</v>
      </c>
      <c r="AC151" s="94">
        <f t="shared" si="279"/>
        <v>0</v>
      </c>
      <c r="AD151" s="94">
        <f t="shared" si="279"/>
        <v>0</v>
      </c>
      <c r="AE151" s="94">
        <f t="shared" si="279"/>
        <v>179480.76187499997</v>
      </c>
      <c r="AF151" s="94">
        <f t="shared" si="279"/>
        <v>89740.380937499984</v>
      </c>
      <c r="AG151" s="94">
        <f t="shared" si="279"/>
        <v>18770.986687500001</v>
      </c>
      <c r="AH151" s="94">
        <f t="shared" si="279"/>
        <v>0</v>
      </c>
      <c r="AI151" s="94">
        <f t="shared" si="279"/>
        <v>287992.12949999992</v>
      </c>
      <c r="AJ151" s="94">
        <f t="shared" si="279"/>
        <v>0</v>
      </c>
      <c r="AK151" s="94">
        <f t="shared" si="279"/>
        <v>0</v>
      </c>
      <c r="AL151" s="94">
        <f t="shared" si="279"/>
        <v>0</v>
      </c>
      <c r="AM151" s="94">
        <f t="shared" si="279"/>
        <v>0</v>
      </c>
      <c r="AN151" s="94">
        <f t="shared" si="279"/>
        <v>0</v>
      </c>
      <c r="AO151" s="94">
        <f t="shared" si="279"/>
        <v>0</v>
      </c>
      <c r="AP151" s="94">
        <f t="shared" si="279"/>
        <v>0</v>
      </c>
      <c r="AQ151" s="94">
        <f t="shared" si="279"/>
        <v>0</v>
      </c>
      <c r="AR151" s="94">
        <f t="shared" si="279"/>
        <v>0</v>
      </c>
      <c r="AS151" s="94">
        <f t="shared" si="279"/>
        <v>0</v>
      </c>
      <c r="AT151" s="94">
        <f t="shared" si="279"/>
        <v>0</v>
      </c>
      <c r="AU151" s="94">
        <f t="shared" ref="AU151:BV151" si="280">SUM(AU152:AU159)</f>
        <v>0</v>
      </c>
      <c r="AV151" s="94">
        <f t="shared" si="280"/>
        <v>0</v>
      </c>
      <c r="AW151" s="94">
        <f t="shared" si="280"/>
        <v>0</v>
      </c>
      <c r="AX151" s="94">
        <f t="shared" si="280"/>
        <v>0</v>
      </c>
      <c r="AY151" s="94">
        <f t="shared" si="280"/>
        <v>0</v>
      </c>
      <c r="AZ151" s="94">
        <f t="shared" si="280"/>
        <v>0</v>
      </c>
      <c r="BA151" s="94">
        <f t="shared" si="280"/>
        <v>0</v>
      </c>
      <c r="BB151" s="94">
        <f t="shared" si="280"/>
        <v>0</v>
      </c>
      <c r="BC151" s="94">
        <f t="shared" si="280"/>
        <v>0</v>
      </c>
      <c r="BD151" s="94">
        <f t="shared" si="280"/>
        <v>0</v>
      </c>
      <c r="BE151" s="94">
        <f t="shared" si="280"/>
        <v>0</v>
      </c>
      <c r="BF151" s="94">
        <f t="shared" si="280"/>
        <v>0</v>
      </c>
      <c r="BG151" s="94">
        <f t="shared" si="280"/>
        <v>35</v>
      </c>
      <c r="BH151" s="94">
        <f t="shared" si="280"/>
        <v>80766.342843749982</v>
      </c>
      <c r="BI151" s="94">
        <f t="shared" si="280"/>
        <v>0</v>
      </c>
      <c r="BJ151" s="94">
        <f t="shared" si="280"/>
        <v>0</v>
      </c>
      <c r="BK151" s="94">
        <f t="shared" si="280"/>
        <v>14</v>
      </c>
      <c r="BL151" s="94">
        <f t="shared" si="280"/>
        <v>44528.417156249998</v>
      </c>
      <c r="BM151" s="94">
        <f t="shared" si="280"/>
        <v>17697</v>
      </c>
      <c r="BN151" s="94"/>
      <c r="BO151" s="94">
        <f t="shared" si="280"/>
        <v>0</v>
      </c>
      <c r="BP151" s="94">
        <f t="shared" si="280"/>
        <v>0</v>
      </c>
      <c r="BQ151" s="94">
        <f t="shared" si="280"/>
        <v>142991.75999999998</v>
      </c>
      <c r="BR151" s="94">
        <f t="shared" si="280"/>
        <v>198251.7485625</v>
      </c>
      <c r="BS151" s="94">
        <f t="shared" si="280"/>
        <v>80766.342843749982</v>
      </c>
      <c r="BT151" s="94">
        <f t="shared" si="280"/>
        <v>134268.79809375</v>
      </c>
      <c r="BU151" s="94">
        <f t="shared" si="280"/>
        <v>430983.88949999999</v>
      </c>
      <c r="BV151" s="94">
        <f t="shared" si="280"/>
        <v>5171806.6739999987</v>
      </c>
      <c r="BW151" s="54"/>
    </row>
    <row r="152" spans="1:76" s="55" customFormat="1" ht="14.25" customHeight="1" x14ac:dyDescent="0.3">
      <c r="A152" s="83">
        <v>1</v>
      </c>
      <c r="B152" s="81" t="s">
        <v>223</v>
      </c>
      <c r="C152" s="46" t="s">
        <v>165</v>
      </c>
      <c r="D152" s="46" t="s">
        <v>61</v>
      </c>
      <c r="E152" s="102" t="s">
        <v>224</v>
      </c>
      <c r="F152" s="81"/>
      <c r="G152" s="148"/>
      <c r="H152" s="148"/>
      <c r="I152" s="81"/>
      <c r="J152" s="46" t="s">
        <v>65</v>
      </c>
      <c r="K152" s="46" t="s">
        <v>62</v>
      </c>
      <c r="L152" s="77">
        <v>9.09</v>
      </c>
      <c r="M152" s="46">
        <v>4.33</v>
      </c>
      <c r="N152" s="102">
        <v>17697</v>
      </c>
      <c r="O152" s="69">
        <f t="shared" ref="O152:O159" si="281">N152*M152</f>
        <v>76628.009999999995</v>
      </c>
      <c r="P152" s="85">
        <v>3</v>
      </c>
      <c r="Q152" s="85"/>
      <c r="R152" s="85"/>
      <c r="S152" s="85"/>
      <c r="T152" s="85"/>
      <c r="U152" s="85"/>
      <c r="V152" s="67">
        <f t="shared" ref="V152:AJ166" si="282">SUM(P152+S152)</f>
        <v>3</v>
      </c>
      <c r="W152" s="67">
        <f t="shared" si="282"/>
        <v>0</v>
      </c>
      <c r="X152" s="67">
        <f t="shared" si="282"/>
        <v>0</v>
      </c>
      <c r="Y152" s="69">
        <f t="shared" ref="Y152:Y159" si="283">SUM(O152/16*P152)</f>
        <v>14367.751874999998</v>
      </c>
      <c r="Z152" s="69">
        <f t="shared" ref="Z152:Z159" si="284">SUM(O152/16*Q152)</f>
        <v>0</v>
      </c>
      <c r="AA152" s="69">
        <f t="shared" ref="AA152:AA159" si="285">SUM(O152/16*R152)</f>
        <v>0</v>
      </c>
      <c r="AB152" s="69">
        <f t="shared" ref="AB152:AB159" si="286">SUM(O152/16*S152)</f>
        <v>0</v>
      </c>
      <c r="AC152" s="69">
        <f t="shared" ref="AC152:AC159" si="287">SUM(O152/16*T152)</f>
        <v>0</v>
      </c>
      <c r="AD152" s="69">
        <f t="shared" ref="AD152:AD159" si="288">SUM(O152/16*U152)</f>
        <v>0</v>
      </c>
      <c r="AE152" s="69">
        <f t="shared" ref="AE152:AE159" si="289">SUM(Y152:AD152)</f>
        <v>14367.751874999998</v>
      </c>
      <c r="AF152" s="69">
        <f>AE152*50%</f>
        <v>7183.8759374999991</v>
      </c>
      <c r="AG152" s="72">
        <f>(AE152+AF152)*10%</f>
        <v>2155.1627812499996</v>
      </c>
      <c r="AH152" s="69">
        <f t="shared" ref="AH152:AH215" si="290">SUM(N152/16*S152+N152/16*T152+N152/16*U152)*20%</f>
        <v>0</v>
      </c>
      <c r="AI152" s="69">
        <f t="shared" ref="AI152:AI176" si="291">AH152+AG152+AF152+AE152</f>
        <v>23706.790593749996</v>
      </c>
      <c r="AJ152" s="94"/>
      <c r="AK152" s="71">
        <f t="shared" ref="AK152:AK159" si="292">N152/16*AJ152*40%</f>
        <v>0</v>
      </c>
      <c r="AL152" s="94"/>
      <c r="AM152" s="71">
        <f t="shared" ref="AM152:AM159" si="293">N152/16*AL152*50%</f>
        <v>0</v>
      </c>
      <c r="AN152" s="94"/>
      <c r="AO152" s="71">
        <f t="shared" ref="AO152:AO177" si="294">AK152+AM152</f>
        <v>0</v>
      </c>
      <c r="AP152" s="94"/>
      <c r="AQ152" s="71">
        <f t="shared" ref="AQ152:AQ159" si="295">N152/16*AP152*50%</f>
        <v>0</v>
      </c>
      <c r="AR152" s="94"/>
      <c r="AS152" s="71">
        <f t="shared" ref="AS152:AS159" si="296">N152/16*AR152*40%</f>
        <v>0</v>
      </c>
      <c r="AT152" s="70">
        <f t="shared" ref="AT152:AU176" si="297">AP152+AR152</f>
        <v>0</v>
      </c>
      <c r="AU152" s="71">
        <f t="shared" si="297"/>
        <v>0</v>
      </c>
      <c r="AV152" s="70">
        <f t="shared" ref="AV152:AW176" si="298">AN152+AT152</f>
        <v>0</v>
      </c>
      <c r="AW152" s="71">
        <f t="shared" si="298"/>
        <v>0</v>
      </c>
      <c r="AX152" s="94"/>
      <c r="AY152" s="94"/>
      <c r="AZ152" s="94"/>
      <c r="BA152" s="94"/>
      <c r="BB152" s="71">
        <f t="shared" ref="BB152:BB159" si="299">SUM(N152*AY152)*50%+(N152*AZ152)*60%+(N152*BA152)*60%</f>
        <v>0</v>
      </c>
      <c r="BC152" s="94"/>
      <c r="BD152" s="94"/>
      <c r="BE152" s="94"/>
      <c r="BF152" s="69">
        <f t="shared" ref="BF152:BF159" si="300">SUM(N152*BC152*20%)+(N152*BD152)*30%</f>
        <v>0</v>
      </c>
      <c r="BG152" s="69">
        <f>V152</f>
        <v>3</v>
      </c>
      <c r="BH152" s="72">
        <f>(AE152+AF152)*30%</f>
        <v>6465.4883437499984</v>
      </c>
      <c r="BI152" s="94"/>
      <c r="BJ152" s="72">
        <f t="shared" ref="BJ152:BJ159" si="301">(O152/18*BI152)*30%</f>
        <v>0</v>
      </c>
      <c r="BK152" s="69"/>
      <c r="BL152" s="69"/>
      <c r="BM152" s="69"/>
      <c r="BN152" s="69"/>
      <c r="BO152" s="94"/>
      <c r="BP152" s="72">
        <f t="shared" si="114"/>
        <v>0</v>
      </c>
      <c r="BQ152" s="69">
        <f t="shared" ref="BQ152:BQ177" si="302">AW152+BB152+BF152+BH152+BJ152+BL152+BP152</f>
        <v>6465.4883437499984</v>
      </c>
      <c r="BR152" s="69">
        <f t="shared" ref="BR152:BR177" si="303">AE152+AG152+AH152+BF152+BP152</f>
        <v>16522.914656249999</v>
      </c>
      <c r="BS152" s="69">
        <f t="shared" ref="BS152:BS159" si="304">AW152+BB152+BH152+BJ152</f>
        <v>6465.4883437499984</v>
      </c>
      <c r="BT152" s="69">
        <f t="shared" ref="BT152:BT159" si="305">AF152+BL152</f>
        <v>7183.8759374999991</v>
      </c>
      <c r="BU152" s="69">
        <f t="shared" ref="BU152:BU159" si="306">SUM(AI152+BQ152)</f>
        <v>30172.278937499996</v>
      </c>
      <c r="BV152" s="73">
        <f t="shared" ref="BV152:BV159" si="307">BU152*12</f>
        <v>362067.34724999993</v>
      </c>
      <c r="BW152" s="54"/>
    </row>
    <row r="153" spans="1:76" s="74" customFormat="1" ht="14.25" customHeight="1" x14ac:dyDescent="0.3">
      <c r="A153" s="66">
        <v>2</v>
      </c>
      <c r="B153" s="81" t="s">
        <v>309</v>
      </c>
      <c r="C153" s="81" t="s">
        <v>85</v>
      </c>
      <c r="D153" s="46" t="s">
        <v>61</v>
      </c>
      <c r="E153" s="46" t="s">
        <v>317</v>
      </c>
      <c r="F153" s="133">
        <v>121</v>
      </c>
      <c r="G153" s="134">
        <v>44389</v>
      </c>
      <c r="H153" s="134">
        <v>46215</v>
      </c>
      <c r="I153" s="133" t="s">
        <v>168</v>
      </c>
      <c r="J153" s="46" t="s">
        <v>372</v>
      </c>
      <c r="K153" s="46" t="s">
        <v>64</v>
      </c>
      <c r="L153" s="77">
        <v>30.03</v>
      </c>
      <c r="M153" s="77">
        <v>5.41</v>
      </c>
      <c r="N153" s="102">
        <v>17697</v>
      </c>
      <c r="O153" s="69">
        <f>N153*M153</f>
        <v>95740.77</v>
      </c>
      <c r="P153" s="67">
        <v>6</v>
      </c>
      <c r="Q153" s="67"/>
      <c r="R153" s="67"/>
      <c r="S153" s="67"/>
      <c r="T153" s="67"/>
      <c r="U153" s="67"/>
      <c r="V153" s="67">
        <f t="shared" si="282"/>
        <v>6</v>
      </c>
      <c r="W153" s="67">
        <f>SUM(Q153+T153)</f>
        <v>0</v>
      </c>
      <c r="X153" s="67">
        <f>SUM(R153+U153)</f>
        <v>0</v>
      </c>
      <c r="Y153" s="69">
        <f t="shared" si="283"/>
        <v>35902.78875</v>
      </c>
      <c r="Z153" s="69">
        <f t="shared" si="284"/>
        <v>0</v>
      </c>
      <c r="AA153" s="69">
        <f t="shared" si="285"/>
        <v>0</v>
      </c>
      <c r="AB153" s="69">
        <f t="shared" si="286"/>
        <v>0</v>
      </c>
      <c r="AC153" s="69">
        <f t="shared" si="287"/>
        <v>0</v>
      </c>
      <c r="AD153" s="69">
        <f t="shared" si="288"/>
        <v>0</v>
      </c>
      <c r="AE153" s="69">
        <f>SUM(Y153:AD153)</f>
        <v>35902.78875</v>
      </c>
      <c r="AF153" s="69">
        <f>AE153*50%</f>
        <v>17951.394375</v>
      </c>
      <c r="AG153" s="72">
        <f t="shared" ref="AG153:AG154" si="308">(AE153+AF153)*10%</f>
        <v>5385.4183125</v>
      </c>
      <c r="AH153" s="69">
        <f t="shared" si="290"/>
        <v>0</v>
      </c>
      <c r="AI153" s="69">
        <f>AH153+AG153+AF153+AE153</f>
        <v>59239.601437500001</v>
      </c>
      <c r="AJ153" s="106"/>
      <c r="AK153" s="71">
        <f t="shared" si="292"/>
        <v>0</v>
      </c>
      <c r="AL153" s="106"/>
      <c r="AM153" s="71">
        <f t="shared" si="293"/>
        <v>0</v>
      </c>
      <c r="AN153" s="71">
        <f>AJ153+AL153</f>
        <v>0</v>
      </c>
      <c r="AO153" s="71">
        <f>AK153+AM153</f>
        <v>0</v>
      </c>
      <c r="AP153" s="106"/>
      <c r="AQ153" s="71">
        <f t="shared" si="295"/>
        <v>0</v>
      </c>
      <c r="AR153" s="71"/>
      <c r="AS153" s="71">
        <f t="shared" si="296"/>
        <v>0</v>
      </c>
      <c r="AT153" s="70">
        <f>AP153+AR153</f>
        <v>0</v>
      </c>
      <c r="AU153" s="71">
        <f>AQ153+AS153</f>
        <v>0</v>
      </c>
      <c r="AV153" s="70">
        <f>AN153+AT153</f>
        <v>0</v>
      </c>
      <c r="AW153" s="71">
        <f>AO153+AU153</f>
        <v>0</v>
      </c>
      <c r="AX153" s="107"/>
      <c r="AY153" s="107"/>
      <c r="AZ153" s="107"/>
      <c r="BA153" s="107"/>
      <c r="BB153" s="71">
        <f t="shared" si="299"/>
        <v>0</v>
      </c>
      <c r="BC153" s="67"/>
      <c r="BD153" s="67"/>
      <c r="BE153" s="67"/>
      <c r="BF153" s="69">
        <f t="shared" si="300"/>
        <v>0</v>
      </c>
      <c r="BG153" s="69">
        <v>6</v>
      </c>
      <c r="BH153" s="69">
        <f>(AE153+AF153)*30%</f>
        <v>16156.254937499998</v>
      </c>
      <c r="BI153" s="69"/>
      <c r="BJ153" s="69">
        <f t="shared" si="301"/>
        <v>0</v>
      </c>
      <c r="BK153" s="69">
        <v>4</v>
      </c>
      <c r="BL153" s="69">
        <f>(AE153+AF153)*40%</f>
        <v>21541.67325</v>
      </c>
      <c r="BM153" s="69">
        <v>17697</v>
      </c>
      <c r="BN153" s="69"/>
      <c r="BO153" s="69"/>
      <c r="BP153" s="72">
        <f t="shared" si="114"/>
        <v>0</v>
      </c>
      <c r="BQ153" s="69">
        <f>AW153+BB153+BF153+BH153+BJ153+BL153+BP153+BM153</f>
        <v>55394.928187500002</v>
      </c>
      <c r="BR153" s="69">
        <f>AE153+AG153+AH153+BF153+BP153</f>
        <v>41288.207062499998</v>
      </c>
      <c r="BS153" s="69">
        <f>AW153+BB153+BH153+BJ153</f>
        <v>16156.254937499998</v>
      </c>
      <c r="BT153" s="69">
        <f>AF153+BL153</f>
        <v>39493.067624999996</v>
      </c>
      <c r="BU153" s="69">
        <f>SUM(AI153+BQ153)</f>
        <v>114634.529625</v>
      </c>
      <c r="BV153" s="73">
        <f>BU153*12</f>
        <v>1375614.3555000001</v>
      </c>
      <c r="BW153" s="54" t="s">
        <v>228</v>
      </c>
      <c r="BX153" s="108"/>
    </row>
    <row r="154" spans="1:76" s="74" customFormat="1" ht="14.25" customHeight="1" x14ac:dyDescent="0.3">
      <c r="A154" s="83">
        <v>3</v>
      </c>
      <c r="B154" s="126" t="s">
        <v>335</v>
      </c>
      <c r="C154" s="126" t="s">
        <v>63</v>
      </c>
      <c r="D154" s="127" t="s">
        <v>61</v>
      </c>
      <c r="E154" s="128" t="s">
        <v>329</v>
      </c>
      <c r="F154" s="122">
        <v>24</v>
      </c>
      <c r="G154" s="123">
        <v>42529</v>
      </c>
      <c r="H154" s="123">
        <v>44355</v>
      </c>
      <c r="I154" s="122" t="s">
        <v>330</v>
      </c>
      <c r="J154" s="67">
        <v>1</v>
      </c>
      <c r="K154" s="67" t="s">
        <v>72</v>
      </c>
      <c r="L154" s="105">
        <v>9.0299999999999994</v>
      </c>
      <c r="M154" s="67">
        <v>4.79</v>
      </c>
      <c r="N154" s="68">
        <v>17697</v>
      </c>
      <c r="O154" s="69">
        <f t="shared" si="281"/>
        <v>84768.63</v>
      </c>
      <c r="P154" s="67">
        <v>1</v>
      </c>
      <c r="Q154" s="67"/>
      <c r="R154" s="67"/>
      <c r="S154" s="67"/>
      <c r="T154" s="67"/>
      <c r="U154" s="67"/>
      <c r="V154" s="67">
        <f t="shared" si="282"/>
        <v>1</v>
      </c>
      <c r="W154" s="67">
        <f t="shared" si="282"/>
        <v>0</v>
      </c>
      <c r="X154" s="67">
        <f t="shared" si="282"/>
        <v>0</v>
      </c>
      <c r="Y154" s="69">
        <f t="shared" si="283"/>
        <v>5298.0393750000003</v>
      </c>
      <c r="Z154" s="69">
        <f t="shared" si="284"/>
        <v>0</v>
      </c>
      <c r="AA154" s="69">
        <f t="shared" si="285"/>
        <v>0</v>
      </c>
      <c r="AB154" s="69">
        <f t="shared" si="286"/>
        <v>0</v>
      </c>
      <c r="AC154" s="69">
        <f t="shared" si="287"/>
        <v>0</v>
      </c>
      <c r="AD154" s="69">
        <f t="shared" si="288"/>
        <v>0</v>
      </c>
      <c r="AE154" s="69">
        <f t="shared" si="289"/>
        <v>5298.0393750000003</v>
      </c>
      <c r="AF154" s="69">
        <f t="shared" ref="AF154:AF159" si="309">AE154*50%</f>
        <v>2649.0196875000001</v>
      </c>
      <c r="AG154" s="72">
        <f t="shared" si="308"/>
        <v>794.70590625000011</v>
      </c>
      <c r="AH154" s="69">
        <f t="shared" si="290"/>
        <v>0</v>
      </c>
      <c r="AI154" s="69">
        <f t="shared" si="291"/>
        <v>8741.7649687500016</v>
      </c>
      <c r="AJ154" s="106"/>
      <c r="AK154" s="71">
        <f t="shared" si="292"/>
        <v>0</v>
      </c>
      <c r="AL154" s="106"/>
      <c r="AM154" s="71">
        <f t="shared" si="293"/>
        <v>0</v>
      </c>
      <c r="AN154" s="71">
        <f t="shared" ref="AN154:AN157" si="310">AJ154+AL154</f>
        <v>0</v>
      </c>
      <c r="AO154" s="71">
        <f t="shared" si="294"/>
        <v>0</v>
      </c>
      <c r="AP154" s="106"/>
      <c r="AQ154" s="71">
        <f t="shared" si="295"/>
        <v>0</v>
      </c>
      <c r="AR154" s="71"/>
      <c r="AS154" s="71">
        <f t="shared" si="296"/>
        <v>0</v>
      </c>
      <c r="AT154" s="70">
        <f t="shared" si="297"/>
        <v>0</v>
      </c>
      <c r="AU154" s="71">
        <f t="shared" si="297"/>
        <v>0</v>
      </c>
      <c r="AV154" s="70">
        <f t="shared" si="298"/>
        <v>0</v>
      </c>
      <c r="AW154" s="71">
        <f t="shared" si="298"/>
        <v>0</v>
      </c>
      <c r="AX154" s="107"/>
      <c r="AY154" s="124"/>
      <c r="AZ154" s="107"/>
      <c r="BA154" s="124"/>
      <c r="BB154" s="71">
        <f t="shared" si="299"/>
        <v>0</v>
      </c>
      <c r="BC154" s="67"/>
      <c r="BD154" s="67"/>
      <c r="BE154" s="67"/>
      <c r="BF154" s="69">
        <f t="shared" si="300"/>
        <v>0</v>
      </c>
      <c r="BG154" s="69">
        <f t="shared" ref="BG154:BG159" si="311">V154</f>
        <v>1</v>
      </c>
      <c r="BH154" s="72">
        <f t="shared" ref="BH154:BH159" si="312">(AE154+AF154)*30%</f>
        <v>2384.1177187500002</v>
      </c>
      <c r="BI154" s="69"/>
      <c r="BJ154" s="69">
        <f t="shared" si="301"/>
        <v>0</v>
      </c>
      <c r="BK154" s="69"/>
      <c r="BL154" s="69"/>
      <c r="BM154" s="69"/>
      <c r="BN154" s="69"/>
      <c r="BO154" s="69"/>
      <c r="BP154" s="72">
        <f t="shared" si="114"/>
        <v>0</v>
      </c>
      <c r="BQ154" s="69">
        <f t="shared" si="302"/>
        <v>2384.1177187500002</v>
      </c>
      <c r="BR154" s="69">
        <f t="shared" si="303"/>
        <v>6092.7452812500005</v>
      </c>
      <c r="BS154" s="69">
        <f t="shared" si="304"/>
        <v>2384.1177187500002</v>
      </c>
      <c r="BT154" s="69">
        <f t="shared" si="305"/>
        <v>2649.0196875000001</v>
      </c>
      <c r="BU154" s="69">
        <f t="shared" si="306"/>
        <v>11125.882687500001</v>
      </c>
      <c r="BV154" s="73">
        <f t="shared" si="307"/>
        <v>133510.59225000002</v>
      </c>
      <c r="BW154" s="54"/>
    </row>
    <row r="155" spans="1:76" s="55" customFormat="1" ht="14.25" customHeight="1" x14ac:dyDescent="0.3">
      <c r="A155" s="66">
        <v>4</v>
      </c>
      <c r="B155" s="188" t="s">
        <v>497</v>
      </c>
      <c r="C155" s="126" t="s">
        <v>88</v>
      </c>
      <c r="D155" s="127" t="s">
        <v>61</v>
      </c>
      <c r="E155" s="132" t="s">
        <v>282</v>
      </c>
      <c r="F155" s="133">
        <v>115</v>
      </c>
      <c r="G155" s="134">
        <v>44365</v>
      </c>
      <c r="H155" s="134">
        <v>46191</v>
      </c>
      <c r="I155" s="133" t="s">
        <v>401</v>
      </c>
      <c r="J155" s="46" t="s">
        <v>350</v>
      </c>
      <c r="K155" s="46" t="s">
        <v>62</v>
      </c>
      <c r="L155" s="77">
        <v>6.02</v>
      </c>
      <c r="M155" s="77">
        <v>4.2699999999999996</v>
      </c>
      <c r="N155" s="68">
        <v>17697</v>
      </c>
      <c r="O155" s="69">
        <f t="shared" si="281"/>
        <v>75566.189999999988</v>
      </c>
      <c r="P155" s="46">
        <v>8</v>
      </c>
      <c r="Q155" s="46"/>
      <c r="R155" s="46"/>
      <c r="S155" s="46"/>
      <c r="T155" s="46"/>
      <c r="U155" s="46"/>
      <c r="V155" s="67">
        <f t="shared" si="282"/>
        <v>8</v>
      </c>
      <c r="W155" s="67">
        <f t="shared" ref="W155" si="313">SUM(Q155+T155)</f>
        <v>0</v>
      </c>
      <c r="X155" s="67">
        <f t="shared" si="282"/>
        <v>0</v>
      </c>
      <c r="Y155" s="69">
        <f t="shared" si="283"/>
        <v>37783.094999999994</v>
      </c>
      <c r="Z155" s="69">
        <f t="shared" si="284"/>
        <v>0</v>
      </c>
      <c r="AA155" s="69">
        <f t="shared" si="285"/>
        <v>0</v>
      </c>
      <c r="AB155" s="69">
        <f t="shared" si="286"/>
        <v>0</v>
      </c>
      <c r="AC155" s="69">
        <f t="shared" si="287"/>
        <v>0</v>
      </c>
      <c r="AD155" s="69">
        <f t="shared" si="288"/>
        <v>0</v>
      </c>
      <c r="AE155" s="69">
        <f t="shared" si="289"/>
        <v>37783.094999999994</v>
      </c>
      <c r="AF155" s="69">
        <f t="shared" si="309"/>
        <v>18891.547499999997</v>
      </c>
      <c r="AG155" s="69"/>
      <c r="AH155" s="69">
        <f t="shared" si="290"/>
        <v>0</v>
      </c>
      <c r="AI155" s="69">
        <f t="shared" si="291"/>
        <v>56674.642499999987</v>
      </c>
      <c r="AJ155" s="78"/>
      <c r="AK155" s="71">
        <f t="shared" si="292"/>
        <v>0</v>
      </c>
      <c r="AL155" s="78"/>
      <c r="AM155" s="71">
        <f t="shared" si="293"/>
        <v>0</v>
      </c>
      <c r="AN155" s="71">
        <f t="shared" si="310"/>
        <v>0</v>
      </c>
      <c r="AO155" s="71">
        <f t="shared" si="294"/>
        <v>0</v>
      </c>
      <c r="AP155" s="78"/>
      <c r="AQ155" s="71">
        <f t="shared" si="295"/>
        <v>0</v>
      </c>
      <c r="AR155" s="78"/>
      <c r="AS155" s="71">
        <f t="shared" si="296"/>
        <v>0</v>
      </c>
      <c r="AT155" s="70">
        <f t="shared" si="297"/>
        <v>0</v>
      </c>
      <c r="AU155" s="71">
        <f t="shared" si="297"/>
        <v>0</v>
      </c>
      <c r="AV155" s="70">
        <f t="shared" si="298"/>
        <v>0</v>
      </c>
      <c r="AW155" s="71">
        <f t="shared" si="298"/>
        <v>0</v>
      </c>
      <c r="AX155" s="79"/>
      <c r="AY155" s="80"/>
      <c r="AZ155" s="80"/>
      <c r="BA155" s="80"/>
      <c r="BB155" s="71">
        <f t="shared" si="299"/>
        <v>0</v>
      </c>
      <c r="BC155" s="46"/>
      <c r="BD155" s="46"/>
      <c r="BE155" s="72">
        <f>SUM(N155*BC155*20%)+(N155*BD155)*30%</f>
        <v>0</v>
      </c>
      <c r="BF155" s="69">
        <f t="shared" si="300"/>
        <v>0</v>
      </c>
      <c r="BG155" s="69">
        <f t="shared" si="311"/>
        <v>8</v>
      </c>
      <c r="BH155" s="72">
        <f t="shared" si="312"/>
        <v>17002.392749999995</v>
      </c>
      <c r="BI155" s="176"/>
      <c r="BJ155" s="72">
        <f t="shared" si="301"/>
        <v>0</v>
      </c>
      <c r="BK155" s="69">
        <f t="shared" ref="BK155" si="314">V155+W155+X155</f>
        <v>8</v>
      </c>
      <c r="BL155" s="69">
        <f>(AE155+AF155)*30%</f>
        <v>17002.392749999995</v>
      </c>
      <c r="BM155" s="69"/>
      <c r="BN155" s="69"/>
      <c r="BO155" s="176"/>
      <c r="BP155" s="72">
        <f t="shared" si="114"/>
        <v>0</v>
      </c>
      <c r="BQ155" s="69">
        <f t="shared" si="302"/>
        <v>34004.785499999991</v>
      </c>
      <c r="BR155" s="69">
        <f t="shared" si="303"/>
        <v>37783.094999999994</v>
      </c>
      <c r="BS155" s="69">
        <f t="shared" si="304"/>
        <v>17002.392749999995</v>
      </c>
      <c r="BT155" s="69">
        <f t="shared" si="305"/>
        <v>35893.940249999992</v>
      </c>
      <c r="BU155" s="69">
        <f t="shared" si="306"/>
        <v>90679.427999999985</v>
      </c>
      <c r="BV155" s="73">
        <f t="shared" si="307"/>
        <v>1088153.1359999999</v>
      </c>
      <c r="BW155" s="54" t="s">
        <v>232</v>
      </c>
    </row>
    <row r="156" spans="1:76" s="55" customFormat="1" ht="14.25" customHeight="1" x14ac:dyDescent="0.3">
      <c r="A156" s="83">
        <v>5</v>
      </c>
      <c r="B156" s="81" t="s">
        <v>218</v>
      </c>
      <c r="C156" s="81" t="s">
        <v>165</v>
      </c>
      <c r="D156" s="46" t="s">
        <v>61</v>
      </c>
      <c r="E156" s="82" t="s">
        <v>219</v>
      </c>
      <c r="F156" s="75">
        <v>108</v>
      </c>
      <c r="G156" s="134">
        <v>44071</v>
      </c>
      <c r="H156" s="134">
        <v>45897</v>
      </c>
      <c r="I156" s="75" t="s">
        <v>332</v>
      </c>
      <c r="J156" s="67" t="s">
        <v>350</v>
      </c>
      <c r="K156" s="46" t="s">
        <v>68</v>
      </c>
      <c r="L156" s="105">
        <v>11.11</v>
      </c>
      <c r="M156" s="46">
        <v>4.8099999999999996</v>
      </c>
      <c r="N156" s="102">
        <v>17697</v>
      </c>
      <c r="O156" s="69">
        <f t="shared" si="281"/>
        <v>85122.569999999992</v>
      </c>
      <c r="P156" s="46">
        <v>1</v>
      </c>
      <c r="Q156" s="46"/>
      <c r="R156" s="46"/>
      <c r="S156" s="46"/>
      <c r="T156" s="46"/>
      <c r="U156" s="46"/>
      <c r="V156" s="67">
        <f t="shared" si="282"/>
        <v>1</v>
      </c>
      <c r="W156" s="67">
        <f t="shared" si="282"/>
        <v>0</v>
      </c>
      <c r="X156" s="67">
        <f t="shared" si="282"/>
        <v>0</v>
      </c>
      <c r="Y156" s="69">
        <f t="shared" si="283"/>
        <v>5320.1606249999995</v>
      </c>
      <c r="Z156" s="69">
        <f t="shared" si="284"/>
        <v>0</v>
      </c>
      <c r="AA156" s="69">
        <f t="shared" si="285"/>
        <v>0</v>
      </c>
      <c r="AB156" s="69">
        <f t="shared" si="286"/>
        <v>0</v>
      </c>
      <c r="AC156" s="69">
        <f t="shared" si="287"/>
        <v>0</v>
      </c>
      <c r="AD156" s="69">
        <f t="shared" si="288"/>
        <v>0</v>
      </c>
      <c r="AE156" s="69">
        <f t="shared" si="289"/>
        <v>5320.1606249999995</v>
      </c>
      <c r="AF156" s="69">
        <f t="shared" si="309"/>
        <v>2660.0803124999998</v>
      </c>
      <c r="AG156" s="72">
        <f t="shared" ref="AG156:AG158" si="315">(AE156+AF156)*10%</f>
        <v>798.02409374999991</v>
      </c>
      <c r="AH156" s="69">
        <f t="shared" si="290"/>
        <v>0</v>
      </c>
      <c r="AI156" s="69">
        <f t="shared" si="291"/>
        <v>8778.2650312499991</v>
      </c>
      <c r="AJ156" s="78"/>
      <c r="AK156" s="71">
        <f t="shared" si="292"/>
        <v>0</v>
      </c>
      <c r="AL156" s="78"/>
      <c r="AM156" s="71">
        <f t="shared" si="293"/>
        <v>0</v>
      </c>
      <c r="AN156" s="71">
        <f t="shared" si="310"/>
        <v>0</v>
      </c>
      <c r="AO156" s="71">
        <f t="shared" si="294"/>
        <v>0</v>
      </c>
      <c r="AP156" s="78"/>
      <c r="AQ156" s="71">
        <f t="shared" si="295"/>
        <v>0</v>
      </c>
      <c r="AR156" s="78"/>
      <c r="AS156" s="71">
        <f t="shared" si="296"/>
        <v>0</v>
      </c>
      <c r="AT156" s="70">
        <f t="shared" si="297"/>
        <v>0</v>
      </c>
      <c r="AU156" s="71">
        <f t="shared" si="297"/>
        <v>0</v>
      </c>
      <c r="AV156" s="70">
        <f t="shared" si="298"/>
        <v>0</v>
      </c>
      <c r="AW156" s="71">
        <f t="shared" si="298"/>
        <v>0</v>
      </c>
      <c r="AX156" s="79"/>
      <c r="AY156" s="80"/>
      <c r="AZ156" s="80"/>
      <c r="BA156" s="80"/>
      <c r="BB156" s="71">
        <f t="shared" si="299"/>
        <v>0</v>
      </c>
      <c r="BC156" s="46"/>
      <c r="BD156" s="46"/>
      <c r="BE156" s="46"/>
      <c r="BF156" s="69">
        <f t="shared" si="300"/>
        <v>0</v>
      </c>
      <c r="BG156" s="69">
        <f t="shared" si="311"/>
        <v>1</v>
      </c>
      <c r="BH156" s="72">
        <f t="shared" si="312"/>
        <v>2394.0722812499994</v>
      </c>
      <c r="BI156" s="72"/>
      <c r="BJ156" s="72">
        <f t="shared" si="301"/>
        <v>0</v>
      </c>
      <c r="BK156" s="69">
        <f>V156+W156+X156</f>
        <v>1</v>
      </c>
      <c r="BL156" s="69">
        <f>(AE156+AF156)*30%</f>
        <v>2394.0722812499994</v>
      </c>
      <c r="BM156" s="69"/>
      <c r="BN156" s="69"/>
      <c r="BO156" s="72"/>
      <c r="BP156" s="72">
        <f t="shared" ref="BP156:BP176" si="316">7079/16*BO156</f>
        <v>0</v>
      </c>
      <c r="BQ156" s="69">
        <f t="shared" si="302"/>
        <v>4788.1445624999988</v>
      </c>
      <c r="BR156" s="69">
        <f t="shared" si="303"/>
        <v>6118.1847187499998</v>
      </c>
      <c r="BS156" s="69">
        <f t="shared" si="304"/>
        <v>2394.0722812499994</v>
      </c>
      <c r="BT156" s="69">
        <f t="shared" si="305"/>
        <v>5054.1525937499991</v>
      </c>
      <c r="BU156" s="69">
        <f t="shared" si="306"/>
        <v>13566.409593749999</v>
      </c>
      <c r="BV156" s="73">
        <f t="shared" si="307"/>
        <v>162796.915125</v>
      </c>
      <c r="BW156" s="54" t="s">
        <v>232</v>
      </c>
    </row>
    <row r="157" spans="1:76" s="74" customFormat="1" ht="14.25" customHeight="1" x14ac:dyDescent="0.3">
      <c r="A157" s="66">
        <v>6</v>
      </c>
      <c r="B157" s="81" t="s">
        <v>156</v>
      </c>
      <c r="C157" s="81" t="s">
        <v>60</v>
      </c>
      <c r="D157" s="67" t="s">
        <v>61</v>
      </c>
      <c r="E157" s="119" t="s">
        <v>95</v>
      </c>
      <c r="F157" s="75">
        <v>77</v>
      </c>
      <c r="G157" s="76">
        <v>43304</v>
      </c>
      <c r="H157" s="76">
        <v>45130</v>
      </c>
      <c r="I157" s="75" t="s">
        <v>167</v>
      </c>
      <c r="J157" s="67" t="s">
        <v>349</v>
      </c>
      <c r="K157" s="67" t="s">
        <v>64</v>
      </c>
      <c r="L157" s="105">
        <v>36</v>
      </c>
      <c r="M157" s="67">
        <v>5.41</v>
      </c>
      <c r="N157" s="68">
        <v>17697</v>
      </c>
      <c r="O157" s="69">
        <f t="shared" si="281"/>
        <v>95740.77</v>
      </c>
      <c r="P157" s="67">
        <v>1</v>
      </c>
      <c r="Q157" s="67"/>
      <c r="R157" s="67"/>
      <c r="S157" s="67"/>
      <c r="T157" s="67"/>
      <c r="U157" s="67"/>
      <c r="V157" s="67">
        <f t="shared" si="282"/>
        <v>1</v>
      </c>
      <c r="W157" s="67">
        <f t="shared" si="282"/>
        <v>0</v>
      </c>
      <c r="X157" s="67">
        <f t="shared" si="282"/>
        <v>0</v>
      </c>
      <c r="Y157" s="69">
        <f t="shared" si="283"/>
        <v>5983.7981250000003</v>
      </c>
      <c r="Z157" s="69">
        <f t="shared" si="284"/>
        <v>0</v>
      </c>
      <c r="AA157" s="69">
        <f t="shared" si="285"/>
        <v>0</v>
      </c>
      <c r="AB157" s="69">
        <f t="shared" si="286"/>
        <v>0</v>
      </c>
      <c r="AC157" s="69">
        <f t="shared" si="287"/>
        <v>0</v>
      </c>
      <c r="AD157" s="69">
        <f t="shared" si="288"/>
        <v>0</v>
      </c>
      <c r="AE157" s="69">
        <f t="shared" si="289"/>
        <v>5983.7981250000003</v>
      </c>
      <c r="AF157" s="69">
        <f t="shared" si="309"/>
        <v>2991.8990625000001</v>
      </c>
      <c r="AG157" s="72">
        <f t="shared" si="315"/>
        <v>897.56971874999999</v>
      </c>
      <c r="AH157" s="69">
        <f t="shared" si="290"/>
        <v>0</v>
      </c>
      <c r="AI157" s="69">
        <f t="shared" si="291"/>
        <v>9873.2669062500008</v>
      </c>
      <c r="AJ157" s="106"/>
      <c r="AK157" s="71">
        <f t="shared" si="292"/>
        <v>0</v>
      </c>
      <c r="AL157" s="106">
        <v>0</v>
      </c>
      <c r="AM157" s="71">
        <f t="shared" si="293"/>
        <v>0</v>
      </c>
      <c r="AN157" s="71">
        <f t="shared" si="310"/>
        <v>0</v>
      </c>
      <c r="AO157" s="71">
        <f t="shared" si="294"/>
        <v>0</v>
      </c>
      <c r="AP157" s="106"/>
      <c r="AQ157" s="71">
        <f t="shared" si="295"/>
        <v>0</v>
      </c>
      <c r="AR157" s="71"/>
      <c r="AS157" s="71">
        <f t="shared" si="296"/>
        <v>0</v>
      </c>
      <c r="AT157" s="70">
        <f t="shared" si="297"/>
        <v>0</v>
      </c>
      <c r="AU157" s="71">
        <f t="shared" si="297"/>
        <v>0</v>
      </c>
      <c r="AV157" s="70">
        <f t="shared" si="298"/>
        <v>0</v>
      </c>
      <c r="AW157" s="71">
        <f t="shared" si="298"/>
        <v>0</v>
      </c>
      <c r="AX157" s="107"/>
      <c r="AY157" s="107"/>
      <c r="AZ157" s="107"/>
      <c r="BA157" s="107"/>
      <c r="BB157" s="71">
        <f t="shared" si="299"/>
        <v>0</v>
      </c>
      <c r="BC157" s="67"/>
      <c r="BD157" s="67"/>
      <c r="BE157" s="67"/>
      <c r="BF157" s="69">
        <f t="shared" si="300"/>
        <v>0</v>
      </c>
      <c r="BG157" s="69">
        <f t="shared" si="311"/>
        <v>1</v>
      </c>
      <c r="BH157" s="72">
        <f t="shared" si="312"/>
        <v>2692.70915625</v>
      </c>
      <c r="BI157" s="69"/>
      <c r="BJ157" s="69">
        <f t="shared" si="301"/>
        <v>0</v>
      </c>
      <c r="BK157" s="69">
        <f>V157+W157+X157</f>
        <v>1</v>
      </c>
      <c r="BL157" s="69">
        <f t="shared" ref="BL157" si="317">(AE157+AF157)*40%</f>
        <v>3590.278875</v>
      </c>
      <c r="BM157" s="69"/>
      <c r="BN157" s="69"/>
      <c r="BO157" s="69"/>
      <c r="BP157" s="72">
        <f t="shared" si="316"/>
        <v>0</v>
      </c>
      <c r="BQ157" s="69">
        <f t="shared" si="302"/>
        <v>6282.9880312499999</v>
      </c>
      <c r="BR157" s="69">
        <f t="shared" si="303"/>
        <v>6881.3678437500002</v>
      </c>
      <c r="BS157" s="69">
        <f t="shared" si="304"/>
        <v>2692.70915625</v>
      </c>
      <c r="BT157" s="69">
        <f t="shared" si="305"/>
        <v>6582.1779375000006</v>
      </c>
      <c r="BU157" s="69">
        <f t="shared" si="306"/>
        <v>16156.254937500002</v>
      </c>
      <c r="BV157" s="73">
        <f t="shared" si="307"/>
        <v>193875.05925000002</v>
      </c>
      <c r="BW157" s="54" t="s">
        <v>228</v>
      </c>
      <c r="BX157" s="108"/>
    </row>
    <row r="158" spans="1:76" s="55" customFormat="1" ht="14.25" customHeight="1" x14ac:dyDescent="0.3">
      <c r="A158" s="83">
        <v>7</v>
      </c>
      <c r="B158" s="81" t="s">
        <v>162</v>
      </c>
      <c r="C158" s="81" t="s">
        <v>111</v>
      </c>
      <c r="D158" s="46" t="s">
        <v>108</v>
      </c>
      <c r="E158" s="82" t="s">
        <v>203</v>
      </c>
      <c r="F158" s="133">
        <v>52</v>
      </c>
      <c r="G158" s="134">
        <v>42559</v>
      </c>
      <c r="H158" s="134">
        <v>44385</v>
      </c>
      <c r="I158" s="133" t="s">
        <v>204</v>
      </c>
      <c r="J158" s="46">
        <v>1</v>
      </c>
      <c r="K158" s="46" t="s">
        <v>110</v>
      </c>
      <c r="L158" s="77">
        <v>31.05</v>
      </c>
      <c r="M158" s="77">
        <v>4.3899999999999997</v>
      </c>
      <c r="N158" s="102">
        <v>17697</v>
      </c>
      <c r="O158" s="69">
        <f t="shared" si="281"/>
        <v>77689.829999999987</v>
      </c>
      <c r="P158" s="46">
        <v>12</v>
      </c>
      <c r="Q158" s="46"/>
      <c r="R158" s="46"/>
      <c r="S158" s="46"/>
      <c r="T158" s="46"/>
      <c r="U158" s="46"/>
      <c r="V158" s="67">
        <f t="shared" ref="V158:V176" si="318">SUM(P158+S158)</f>
        <v>12</v>
      </c>
      <c r="W158" s="67">
        <f t="shared" si="282"/>
        <v>0</v>
      </c>
      <c r="X158" s="67">
        <f t="shared" si="282"/>
        <v>0</v>
      </c>
      <c r="Y158" s="69">
        <f t="shared" si="283"/>
        <v>58267.37249999999</v>
      </c>
      <c r="Z158" s="69">
        <f t="shared" si="284"/>
        <v>0</v>
      </c>
      <c r="AA158" s="69">
        <f t="shared" si="285"/>
        <v>0</v>
      </c>
      <c r="AB158" s="69">
        <f t="shared" si="286"/>
        <v>0</v>
      </c>
      <c r="AC158" s="69">
        <f t="shared" si="287"/>
        <v>0</v>
      </c>
      <c r="AD158" s="69">
        <f t="shared" si="288"/>
        <v>0</v>
      </c>
      <c r="AE158" s="69">
        <f t="shared" si="289"/>
        <v>58267.37249999999</v>
      </c>
      <c r="AF158" s="69">
        <f t="shared" si="309"/>
        <v>29133.686249999995</v>
      </c>
      <c r="AG158" s="72">
        <f t="shared" si="315"/>
        <v>8740.1058749999993</v>
      </c>
      <c r="AH158" s="69">
        <f t="shared" si="290"/>
        <v>0</v>
      </c>
      <c r="AI158" s="69">
        <f t="shared" si="291"/>
        <v>96141.164624999976</v>
      </c>
      <c r="AJ158" s="79"/>
      <c r="AK158" s="71">
        <f t="shared" si="292"/>
        <v>0</v>
      </c>
      <c r="AL158" s="78"/>
      <c r="AM158" s="71">
        <f t="shared" si="293"/>
        <v>0</v>
      </c>
      <c r="AN158" s="71"/>
      <c r="AO158" s="71">
        <f t="shared" si="294"/>
        <v>0</v>
      </c>
      <c r="AP158" s="78"/>
      <c r="AQ158" s="71">
        <f t="shared" si="295"/>
        <v>0</v>
      </c>
      <c r="AR158" s="78"/>
      <c r="AS158" s="71">
        <f t="shared" si="296"/>
        <v>0</v>
      </c>
      <c r="AT158" s="70">
        <f t="shared" si="297"/>
        <v>0</v>
      </c>
      <c r="AU158" s="71">
        <f t="shared" si="297"/>
        <v>0</v>
      </c>
      <c r="AV158" s="70">
        <f t="shared" si="298"/>
        <v>0</v>
      </c>
      <c r="AW158" s="71">
        <f t="shared" si="298"/>
        <v>0</v>
      </c>
      <c r="AX158" s="79"/>
      <c r="AY158" s="80"/>
      <c r="AZ158" s="80"/>
      <c r="BA158" s="80"/>
      <c r="BB158" s="71">
        <f t="shared" si="299"/>
        <v>0</v>
      </c>
      <c r="BC158" s="46"/>
      <c r="BD158" s="46"/>
      <c r="BE158" s="46"/>
      <c r="BF158" s="69">
        <f t="shared" si="300"/>
        <v>0</v>
      </c>
      <c r="BG158" s="69">
        <f t="shared" si="311"/>
        <v>12</v>
      </c>
      <c r="BH158" s="72">
        <f t="shared" si="312"/>
        <v>26220.317624999992</v>
      </c>
      <c r="BI158" s="72"/>
      <c r="BJ158" s="72">
        <f t="shared" si="301"/>
        <v>0</v>
      </c>
      <c r="BK158" s="69"/>
      <c r="BL158" s="69"/>
      <c r="BM158" s="69"/>
      <c r="BN158" s="69"/>
      <c r="BO158" s="72"/>
      <c r="BP158" s="72">
        <f t="shared" si="316"/>
        <v>0</v>
      </c>
      <c r="BQ158" s="69">
        <f t="shared" si="302"/>
        <v>26220.317624999992</v>
      </c>
      <c r="BR158" s="69">
        <f t="shared" si="303"/>
        <v>67007.478374999992</v>
      </c>
      <c r="BS158" s="69">
        <f t="shared" si="304"/>
        <v>26220.317624999992</v>
      </c>
      <c r="BT158" s="69">
        <f t="shared" si="305"/>
        <v>29133.686249999995</v>
      </c>
      <c r="BU158" s="69">
        <f t="shared" si="306"/>
        <v>122361.48224999997</v>
      </c>
      <c r="BV158" s="73">
        <f t="shared" si="307"/>
        <v>1468337.7869999995</v>
      </c>
      <c r="BW158" s="54"/>
    </row>
    <row r="159" spans="1:76" s="55" customFormat="1" ht="14.25" customHeight="1" x14ac:dyDescent="0.3">
      <c r="A159" s="66">
        <v>8</v>
      </c>
      <c r="B159" s="81" t="s">
        <v>133</v>
      </c>
      <c r="C159" s="81" t="s">
        <v>63</v>
      </c>
      <c r="D159" s="46" t="s">
        <v>61</v>
      </c>
      <c r="E159" s="102" t="s">
        <v>149</v>
      </c>
      <c r="F159" s="81">
        <v>64</v>
      </c>
      <c r="G159" s="145" t="s">
        <v>344</v>
      </c>
      <c r="H159" s="145">
        <v>44646</v>
      </c>
      <c r="I159" s="81" t="s">
        <v>63</v>
      </c>
      <c r="J159" s="46" t="s">
        <v>253</v>
      </c>
      <c r="K159" s="46" t="s">
        <v>68</v>
      </c>
      <c r="L159" s="77">
        <v>18.04</v>
      </c>
      <c r="M159" s="46">
        <v>4.99</v>
      </c>
      <c r="N159" s="102">
        <v>17697</v>
      </c>
      <c r="O159" s="69">
        <f t="shared" si="281"/>
        <v>88308.03</v>
      </c>
      <c r="P159" s="46">
        <v>3</v>
      </c>
      <c r="Q159" s="46"/>
      <c r="R159" s="46"/>
      <c r="S159" s="46"/>
      <c r="T159" s="46"/>
      <c r="U159" s="46"/>
      <c r="V159" s="67">
        <f t="shared" si="318"/>
        <v>3</v>
      </c>
      <c r="W159" s="67">
        <f t="shared" si="282"/>
        <v>0</v>
      </c>
      <c r="X159" s="67">
        <f t="shared" si="282"/>
        <v>0</v>
      </c>
      <c r="Y159" s="69">
        <f t="shared" si="283"/>
        <v>16557.755624999998</v>
      </c>
      <c r="Z159" s="69">
        <f t="shared" si="284"/>
        <v>0</v>
      </c>
      <c r="AA159" s="69">
        <f t="shared" si="285"/>
        <v>0</v>
      </c>
      <c r="AB159" s="69">
        <f t="shared" si="286"/>
        <v>0</v>
      </c>
      <c r="AC159" s="69">
        <f t="shared" si="287"/>
        <v>0</v>
      </c>
      <c r="AD159" s="69">
        <f t="shared" si="288"/>
        <v>0</v>
      </c>
      <c r="AE159" s="69">
        <f t="shared" si="289"/>
        <v>16557.755624999998</v>
      </c>
      <c r="AF159" s="69">
        <f t="shared" si="309"/>
        <v>8278.877812499999</v>
      </c>
      <c r="AG159" s="72"/>
      <c r="AH159" s="69">
        <f t="shared" si="290"/>
        <v>0</v>
      </c>
      <c r="AI159" s="69">
        <f t="shared" si="291"/>
        <v>24836.633437499997</v>
      </c>
      <c r="AJ159" s="79"/>
      <c r="AK159" s="71">
        <f t="shared" si="292"/>
        <v>0</v>
      </c>
      <c r="AL159" s="78"/>
      <c r="AM159" s="71">
        <f t="shared" si="293"/>
        <v>0</v>
      </c>
      <c r="AN159" s="71">
        <f>AJ159+AL159</f>
        <v>0</v>
      </c>
      <c r="AO159" s="71">
        <f t="shared" si="294"/>
        <v>0</v>
      </c>
      <c r="AP159" s="78"/>
      <c r="AQ159" s="71">
        <f t="shared" si="295"/>
        <v>0</v>
      </c>
      <c r="AR159" s="78"/>
      <c r="AS159" s="71">
        <f t="shared" si="296"/>
        <v>0</v>
      </c>
      <c r="AT159" s="70">
        <f t="shared" si="297"/>
        <v>0</v>
      </c>
      <c r="AU159" s="71">
        <f t="shared" si="297"/>
        <v>0</v>
      </c>
      <c r="AV159" s="70">
        <f t="shared" si="298"/>
        <v>0</v>
      </c>
      <c r="AW159" s="71">
        <f t="shared" si="298"/>
        <v>0</v>
      </c>
      <c r="AX159" s="79"/>
      <c r="AY159" s="79"/>
      <c r="AZ159" s="79"/>
      <c r="BA159" s="79"/>
      <c r="BB159" s="71">
        <f t="shared" si="299"/>
        <v>0</v>
      </c>
      <c r="BC159" s="46"/>
      <c r="BD159" s="46"/>
      <c r="BE159" s="46"/>
      <c r="BF159" s="69">
        <f t="shared" si="300"/>
        <v>0</v>
      </c>
      <c r="BG159" s="69">
        <f t="shared" si="311"/>
        <v>3</v>
      </c>
      <c r="BH159" s="72">
        <f t="shared" si="312"/>
        <v>7450.9900312499985</v>
      </c>
      <c r="BI159" s="72"/>
      <c r="BJ159" s="72">
        <f t="shared" si="301"/>
        <v>0</v>
      </c>
      <c r="BK159" s="69"/>
      <c r="BL159" s="69"/>
      <c r="BM159" s="69"/>
      <c r="BN159" s="69"/>
      <c r="BO159" s="72"/>
      <c r="BP159" s="72">
        <f t="shared" si="316"/>
        <v>0</v>
      </c>
      <c r="BQ159" s="69">
        <f t="shared" si="302"/>
        <v>7450.9900312499985</v>
      </c>
      <c r="BR159" s="69">
        <f t="shared" si="303"/>
        <v>16557.755624999998</v>
      </c>
      <c r="BS159" s="69">
        <f t="shared" si="304"/>
        <v>7450.9900312499985</v>
      </c>
      <c r="BT159" s="69">
        <f t="shared" si="305"/>
        <v>8278.877812499999</v>
      </c>
      <c r="BU159" s="69">
        <f t="shared" si="306"/>
        <v>32287.623468749996</v>
      </c>
      <c r="BV159" s="73">
        <f t="shared" si="307"/>
        <v>387451.48162499996</v>
      </c>
      <c r="BW159" s="54"/>
    </row>
    <row r="160" spans="1:76" s="55" customFormat="1" ht="14.25" customHeight="1" x14ac:dyDescent="0.3">
      <c r="A160" s="83"/>
      <c r="B160" s="86" t="s">
        <v>132</v>
      </c>
      <c r="C160" s="86"/>
      <c r="D160" s="85"/>
      <c r="E160" s="82"/>
      <c r="F160" s="151"/>
      <c r="G160" s="152"/>
      <c r="H160" s="152"/>
      <c r="I160" s="151"/>
      <c r="J160" s="85"/>
      <c r="K160" s="85"/>
      <c r="L160" s="77"/>
      <c r="M160" s="88"/>
      <c r="N160" s="84"/>
      <c r="O160" s="94">
        <f t="shared" ref="O160:AT160" si="319">SUM(O161:O177)</f>
        <v>1309581.32</v>
      </c>
      <c r="P160" s="94">
        <f t="shared" si="319"/>
        <v>29</v>
      </c>
      <c r="Q160" s="94">
        <f t="shared" si="319"/>
        <v>30</v>
      </c>
      <c r="R160" s="94">
        <f t="shared" si="319"/>
        <v>0</v>
      </c>
      <c r="S160" s="94">
        <f t="shared" si="319"/>
        <v>0</v>
      </c>
      <c r="T160" s="94">
        <f t="shared" si="319"/>
        <v>0</v>
      </c>
      <c r="U160" s="94">
        <f t="shared" si="319"/>
        <v>0</v>
      </c>
      <c r="V160" s="94">
        <f t="shared" si="319"/>
        <v>29</v>
      </c>
      <c r="W160" s="94">
        <f t="shared" si="319"/>
        <v>30</v>
      </c>
      <c r="X160" s="94">
        <f t="shared" si="319"/>
        <v>0</v>
      </c>
      <c r="Y160" s="94">
        <f t="shared" si="319"/>
        <v>147958.39562500003</v>
      </c>
      <c r="Z160" s="94">
        <f t="shared" si="319"/>
        <v>144674.97500000001</v>
      </c>
      <c r="AA160" s="94">
        <f t="shared" si="319"/>
        <v>0</v>
      </c>
      <c r="AB160" s="94">
        <f t="shared" si="319"/>
        <v>0</v>
      </c>
      <c r="AC160" s="94">
        <f t="shared" si="319"/>
        <v>4</v>
      </c>
      <c r="AD160" s="94">
        <f t="shared" si="319"/>
        <v>0</v>
      </c>
      <c r="AE160" s="94">
        <f t="shared" si="319"/>
        <v>292631.37062499998</v>
      </c>
      <c r="AF160" s="94">
        <f t="shared" si="319"/>
        <v>146321.68531249999</v>
      </c>
      <c r="AG160" s="94">
        <f t="shared" si="319"/>
        <v>28032.048000000003</v>
      </c>
      <c r="AH160" s="94">
        <f t="shared" si="319"/>
        <v>0</v>
      </c>
      <c r="AI160" s="94">
        <f t="shared" si="319"/>
        <v>466989.10393749992</v>
      </c>
      <c r="AJ160" s="94">
        <f t="shared" si="319"/>
        <v>0</v>
      </c>
      <c r="AK160" s="94">
        <f t="shared" si="319"/>
        <v>0</v>
      </c>
      <c r="AL160" s="94">
        <f t="shared" si="319"/>
        <v>0</v>
      </c>
      <c r="AM160" s="94">
        <f t="shared" si="319"/>
        <v>0</v>
      </c>
      <c r="AN160" s="94">
        <f t="shared" si="319"/>
        <v>0</v>
      </c>
      <c r="AO160" s="94">
        <f t="shared" si="319"/>
        <v>0</v>
      </c>
      <c r="AP160" s="94">
        <f t="shared" si="319"/>
        <v>0</v>
      </c>
      <c r="AQ160" s="94">
        <f t="shared" si="319"/>
        <v>0</v>
      </c>
      <c r="AR160" s="94">
        <f t="shared" si="319"/>
        <v>0</v>
      </c>
      <c r="AS160" s="94">
        <f t="shared" si="319"/>
        <v>0</v>
      </c>
      <c r="AT160" s="94">
        <f t="shared" si="319"/>
        <v>0</v>
      </c>
      <c r="AU160" s="94">
        <f t="shared" ref="AU160:BV160" si="320">SUM(AU161:AU177)</f>
        <v>0</v>
      </c>
      <c r="AV160" s="94">
        <f t="shared" si="320"/>
        <v>0</v>
      </c>
      <c r="AW160" s="94">
        <f t="shared" si="320"/>
        <v>0</v>
      </c>
      <c r="AX160" s="94">
        <f t="shared" si="320"/>
        <v>0</v>
      </c>
      <c r="AY160" s="94">
        <f t="shared" si="320"/>
        <v>0</v>
      </c>
      <c r="AZ160" s="94">
        <f t="shared" si="320"/>
        <v>0</v>
      </c>
      <c r="BA160" s="94">
        <f t="shared" si="320"/>
        <v>0</v>
      </c>
      <c r="BB160" s="94">
        <f t="shared" si="320"/>
        <v>0</v>
      </c>
      <c r="BC160" s="94">
        <f t="shared" si="320"/>
        <v>0</v>
      </c>
      <c r="BD160" s="94">
        <f t="shared" si="320"/>
        <v>0</v>
      </c>
      <c r="BE160" s="94">
        <f t="shared" si="320"/>
        <v>0</v>
      </c>
      <c r="BF160" s="94">
        <f t="shared" si="320"/>
        <v>0</v>
      </c>
      <c r="BG160" s="94">
        <f t="shared" si="320"/>
        <v>59</v>
      </c>
      <c r="BH160" s="94">
        <f t="shared" si="320"/>
        <v>131685.91678125001</v>
      </c>
      <c r="BI160" s="94">
        <f t="shared" si="320"/>
        <v>0</v>
      </c>
      <c r="BJ160" s="94">
        <f t="shared" si="320"/>
        <v>0</v>
      </c>
      <c r="BK160" s="94">
        <f t="shared" si="320"/>
        <v>42</v>
      </c>
      <c r="BL160" s="94">
        <f t="shared" si="320"/>
        <v>104324.25590625001</v>
      </c>
      <c r="BM160" s="94">
        <f t="shared" si="320"/>
        <v>0</v>
      </c>
      <c r="BN160" s="94"/>
      <c r="BO160" s="94">
        <f t="shared" si="320"/>
        <v>59</v>
      </c>
      <c r="BP160" s="94">
        <f t="shared" si="320"/>
        <v>26103.8125</v>
      </c>
      <c r="BQ160" s="94">
        <f t="shared" si="320"/>
        <v>262113.98518750002</v>
      </c>
      <c r="BR160" s="94">
        <f t="shared" si="320"/>
        <v>346767.23112499999</v>
      </c>
      <c r="BS160" s="94">
        <f t="shared" si="320"/>
        <v>131685.91678125001</v>
      </c>
      <c r="BT160" s="94">
        <f t="shared" si="320"/>
        <v>250645.94121874997</v>
      </c>
      <c r="BU160" s="94">
        <f t="shared" si="320"/>
        <v>729103.08912499994</v>
      </c>
      <c r="BV160" s="94">
        <f t="shared" si="320"/>
        <v>8749237.069500003</v>
      </c>
      <c r="BW160" s="54"/>
    </row>
    <row r="161" spans="1:76" s="139" customFormat="1" ht="14.25" customHeight="1" x14ac:dyDescent="0.3">
      <c r="A161" s="83">
        <v>1</v>
      </c>
      <c r="B161" s="1" t="s">
        <v>497</v>
      </c>
      <c r="C161" s="81" t="s">
        <v>311</v>
      </c>
      <c r="D161" s="46" t="s">
        <v>82</v>
      </c>
      <c r="E161" s="102" t="s">
        <v>126</v>
      </c>
      <c r="F161" s="135">
        <v>113</v>
      </c>
      <c r="G161" s="103">
        <v>44071</v>
      </c>
      <c r="H161" s="153">
        <v>45897</v>
      </c>
      <c r="I161" s="135" t="s">
        <v>170</v>
      </c>
      <c r="J161" s="46" t="s">
        <v>348</v>
      </c>
      <c r="K161" s="46" t="s">
        <v>110</v>
      </c>
      <c r="L161" s="77">
        <v>24.06</v>
      </c>
      <c r="M161" s="46">
        <v>4.32</v>
      </c>
      <c r="N161" s="102">
        <v>17697</v>
      </c>
      <c r="O161" s="72">
        <f t="shared" ref="O161" si="321">N161*M161</f>
        <v>76451.040000000008</v>
      </c>
      <c r="P161" s="46">
        <v>6</v>
      </c>
      <c r="Q161" s="46"/>
      <c r="R161" s="46"/>
      <c r="S161" s="46">
        <v>0</v>
      </c>
      <c r="T161" s="46">
        <v>0</v>
      </c>
      <c r="U161" s="46">
        <v>0</v>
      </c>
      <c r="V161" s="46">
        <f t="shared" si="318"/>
        <v>6</v>
      </c>
      <c r="W161" s="46">
        <f t="shared" si="282"/>
        <v>0</v>
      </c>
      <c r="X161" s="46">
        <f t="shared" si="282"/>
        <v>0</v>
      </c>
      <c r="Y161" s="72">
        <f t="shared" ref="Y161:Y177" si="322">SUM(O161/16*P161)</f>
        <v>28669.140000000003</v>
      </c>
      <c r="Z161" s="72">
        <f t="shared" ref="Z161:Z177" si="323">SUM(O161/16*Q161)</f>
        <v>0</v>
      </c>
      <c r="AA161" s="72">
        <f t="shared" ref="AA161:AA177" si="324">SUM(O161/16*R161)</f>
        <v>0</v>
      </c>
      <c r="AB161" s="72">
        <f t="shared" ref="AB161:AB177" si="325">SUM(O161/16*S161)</f>
        <v>0</v>
      </c>
      <c r="AC161" s="72">
        <f t="shared" ref="AC161:AC177" si="326">SUM(O161/16*T161)</f>
        <v>0</v>
      </c>
      <c r="AD161" s="72">
        <f t="shared" ref="AD161:AD177" si="327">SUM(O161/16*U161)</f>
        <v>0</v>
      </c>
      <c r="AE161" s="72">
        <f t="shared" ref="AE161:AE176" si="328">SUM(Y161:AD161)</f>
        <v>28669.140000000003</v>
      </c>
      <c r="AF161" s="72">
        <f>AE161*50%</f>
        <v>14334.570000000002</v>
      </c>
      <c r="AG161" s="72">
        <f t="shared" ref="AG161" si="329">(AE161+AF161)*10%</f>
        <v>4300.371000000001</v>
      </c>
      <c r="AH161" s="69">
        <f t="shared" si="290"/>
        <v>0</v>
      </c>
      <c r="AI161" s="72">
        <f t="shared" si="291"/>
        <v>47304.081000000006</v>
      </c>
      <c r="AJ161" s="79"/>
      <c r="AK161" s="136">
        <f t="shared" ref="AK161:AK177" si="330">N161/16*AJ161*40%</f>
        <v>0</v>
      </c>
      <c r="AL161" s="78"/>
      <c r="AM161" s="136">
        <f t="shared" ref="AM161:AM177" si="331">N161/16*AL161*50%</f>
        <v>0</v>
      </c>
      <c r="AN161" s="136">
        <f t="shared" ref="AN161:AN163" si="332">AJ161+AL161</f>
        <v>0</v>
      </c>
      <c r="AO161" s="136">
        <f t="shared" si="294"/>
        <v>0</v>
      </c>
      <c r="AP161" s="78"/>
      <c r="AQ161" s="136">
        <f t="shared" ref="AQ161:AQ177" si="333">N161/16*AP161*50%</f>
        <v>0</v>
      </c>
      <c r="AR161" s="78"/>
      <c r="AS161" s="136">
        <f t="shared" ref="AS161:AS177" si="334">N161/16*AR161*40%</f>
        <v>0</v>
      </c>
      <c r="AT161" s="137">
        <f t="shared" si="297"/>
        <v>0</v>
      </c>
      <c r="AU161" s="136">
        <f t="shared" si="297"/>
        <v>0</v>
      </c>
      <c r="AV161" s="137">
        <f t="shared" si="298"/>
        <v>0</v>
      </c>
      <c r="AW161" s="136">
        <f t="shared" si="298"/>
        <v>0</v>
      </c>
      <c r="AX161" s="79"/>
      <c r="AY161" s="80"/>
      <c r="AZ161" s="80"/>
      <c r="BA161" s="80"/>
      <c r="BB161" s="136">
        <f t="shared" ref="BB161:BB166" si="335">SUM(N161*AY161)*50%+(N161*AZ161)*60%+(N161*BA161)*60%</f>
        <v>0</v>
      </c>
      <c r="BC161" s="46"/>
      <c r="BD161" s="46"/>
      <c r="BE161" s="46"/>
      <c r="BF161" s="72">
        <f t="shared" ref="BF161:BF177" si="336">SUM(N161*BC161*20%)+(N161*BD161)*30%</f>
        <v>0</v>
      </c>
      <c r="BG161" s="72">
        <f t="shared" ref="BG161:BG177" si="337">V161+W161+X161</f>
        <v>6</v>
      </c>
      <c r="BH161" s="72">
        <f>(AE161+AF161)*30%</f>
        <v>12901.113000000001</v>
      </c>
      <c r="BI161" s="72"/>
      <c r="BJ161" s="72">
        <f>(O161/18*BI161)*30%</f>
        <v>0</v>
      </c>
      <c r="BK161" s="72">
        <f>V161+W161+X161</f>
        <v>6</v>
      </c>
      <c r="BL161" s="72">
        <f>(AE161+AF161)*40%</f>
        <v>17201.484000000004</v>
      </c>
      <c r="BM161" s="72"/>
      <c r="BN161" s="72"/>
      <c r="BO161" s="72">
        <v>6</v>
      </c>
      <c r="BP161" s="72">
        <f t="shared" si="316"/>
        <v>2654.625</v>
      </c>
      <c r="BQ161" s="72">
        <f t="shared" si="302"/>
        <v>32757.222000000005</v>
      </c>
      <c r="BR161" s="72">
        <f t="shared" si="303"/>
        <v>35624.136000000006</v>
      </c>
      <c r="BS161" s="72">
        <f t="shared" ref="BS161:BS176" si="338">AW161+BB161+BH161+BJ161</f>
        <v>12901.113000000001</v>
      </c>
      <c r="BT161" s="72">
        <f t="shared" ref="BT161:BT177" si="339">AF161+BL161</f>
        <v>31536.054000000004</v>
      </c>
      <c r="BU161" s="72">
        <f t="shared" ref="BU161:BU177" si="340">SUM(AI161+BQ161)</f>
        <v>80061.303000000014</v>
      </c>
      <c r="BV161" s="138">
        <f t="shared" ref="BV161:BV176" si="341">BU161*12</f>
        <v>960735.63600000017</v>
      </c>
      <c r="BW161" s="139" t="s">
        <v>271</v>
      </c>
    </row>
    <row r="162" spans="1:76" s="139" customFormat="1" ht="14.25" customHeight="1" x14ac:dyDescent="0.3">
      <c r="A162" s="154">
        <v>2</v>
      </c>
      <c r="B162" s="81" t="s">
        <v>441</v>
      </c>
      <c r="C162" s="81" t="s">
        <v>398</v>
      </c>
      <c r="D162" s="46" t="s">
        <v>61</v>
      </c>
      <c r="E162" s="102" t="s">
        <v>260</v>
      </c>
      <c r="F162" s="75">
        <v>114</v>
      </c>
      <c r="G162" s="76">
        <v>44193</v>
      </c>
      <c r="H162" s="76">
        <v>46019</v>
      </c>
      <c r="I162" s="135" t="s">
        <v>170</v>
      </c>
      <c r="J162" s="46" t="s">
        <v>348</v>
      </c>
      <c r="K162" s="46" t="s">
        <v>72</v>
      </c>
      <c r="L162" s="77">
        <v>25</v>
      </c>
      <c r="M162" s="46">
        <v>5.2</v>
      </c>
      <c r="N162" s="102">
        <v>17697</v>
      </c>
      <c r="O162" s="72" t="s">
        <v>196</v>
      </c>
      <c r="P162" s="46"/>
      <c r="Q162" s="46">
        <v>2</v>
      </c>
      <c r="R162" s="46"/>
      <c r="S162" s="46"/>
      <c r="T162" s="46"/>
      <c r="U162" s="46"/>
      <c r="V162" s="46">
        <f t="shared" si="318"/>
        <v>0</v>
      </c>
      <c r="W162" s="46">
        <f t="shared" si="282"/>
        <v>2</v>
      </c>
      <c r="X162" s="46">
        <f t="shared" si="282"/>
        <v>0</v>
      </c>
      <c r="Y162" s="46">
        <f t="shared" si="282"/>
        <v>0</v>
      </c>
      <c r="Z162" s="46">
        <f t="shared" si="282"/>
        <v>2</v>
      </c>
      <c r="AA162" s="46">
        <f t="shared" si="282"/>
        <v>0</v>
      </c>
      <c r="AB162" s="46">
        <f t="shared" si="282"/>
        <v>0</v>
      </c>
      <c r="AC162" s="46">
        <f t="shared" si="282"/>
        <v>4</v>
      </c>
      <c r="AD162" s="46">
        <f t="shared" si="282"/>
        <v>0</v>
      </c>
      <c r="AE162" s="46">
        <f t="shared" si="282"/>
        <v>0</v>
      </c>
      <c r="AF162" s="46">
        <f t="shared" si="282"/>
        <v>6</v>
      </c>
      <c r="AG162" s="46">
        <f t="shared" si="282"/>
        <v>0</v>
      </c>
      <c r="AH162" s="46">
        <f t="shared" si="282"/>
        <v>0</v>
      </c>
      <c r="AI162" s="46">
        <f t="shared" si="282"/>
        <v>10</v>
      </c>
      <c r="AJ162" s="46">
        <f t="shared" si="282"/>
        <v>0</v>
      </c>
      <c r="AK162" s="136">
        <f t="shared" si="330"/>
        <v>0</v>
      </c>
      <c r="AL162" s="78"/>
      <c r="AM162" s="136">
        <f t="shared" si="331"/>
        <v>0</v>
      </c>
      <c r="AN162" s="136"/>
      <c r="AO162" s="136">
        <f t="shared" si="294"/>
        <v>0</v>
      </c>
      <c r="AP162" s="78"/>
      <c r="AQ162" s="136">
        <f t="shared" si="333"/>
        <v>0</v>
      </c>
      <c r="AR162" s="78"/>
      <c r="AS162" s="136">
        <f t="shared" si="334"/>
        <v>0</v>
      </c>
      <c r="AT162" s="137">
        <f t="shared" si="297"/>
        <v>0</v>
      </c>
      <c r="AU162" s="136">
        <f t="shared" si="297"/>
        <v>0</v>
      </c>
      <c r="AV162" s="137">
        <f t="shared" si="298"/>
        <v>0</v>
      </c>
      <c r="AW162" s="136">
        <f t="shared" si="298"/>
        <v>0</v>
      </c>
      <c r="AX162" s="79"/>
      <c r="AY162" s="80"/>
      <c r="AZ162" s="80"/>
      <c r="BA162" s="80"/>
      <c r="BB162" s="136">
        <f t="shared" si="335"/>
        <v>0</v>
      </c>
      <c r="BC162" s="46"/>
      <c r="BD162" s="46"/>
      <c r="BE162" s="46"/>
      <c r="BF162" s="72">
        <f t="shared" si="336"/>
        <v>0</v>
      </c>
      <c r="BG162" s="72">
        <f t="shared" si="337"/>
        <v>2</v>
      </c>
      <c r="BH162" s="72">
        <f t="shared" ref="BH162:BH177" si="342">(AE162+AF162)*30%</f>
        <v>1.7999999999999998</v>
      </c>
      <c r="BI162" s="72"/>
      <c r="BJ162" s="72"/>
      <c r="BK162" s="72">
        <v>3</v>
      </c>
      <c r="BL162" s="72">
        <f>(AE162+AF162)*35%</f>
        <v>2.0999999999999996</v>
      </c>
      <c r="BM162" s="72"/>
      <c r="BN162" s="72"/>
      <c r="BO162" s="72">
        <v>2</v>
      </c>
      <c r="BP162" s="72">
        <f t="shared" si="316"/>
        <v>884.875</v>
      </c>
      <c r="BQ162" s="72">
        <f t="shared" si="302"/>
        <v>888.77499999999998</v>
      </c>
      <c r="BR162" s="72">
        <f t="shared" si="303"/>
        <v>884.875</v>
      </c>
      <c r="BS162" s="72">
        <f t="shared" si="338"/>
        <v>1.7999999999999998</v>
      </c>
      <c r="BT162" s="72">
        <f t="shared" si="339"/>
        <v>8.1</v>
      </c>
      <c r="BU162" s="72">
        <f t="shared" si="340"/>
        <v>898.77499999999998</v>
      </c>
      <c r="BV162" s="138">
        <f t="shared" si="341"/>
        <v>10785.3</v>
      </c>
      <c r="BW162" s="139" t="s">
        <v>227</v>
      </c>
    </row>
    <row r="163" spans="1:76" s="139" customFormat="1" ht="14.25" customHeight="1" x14ac:dyDescent="0.3">
      <c r="A163" s="83">
        <v>3</v>
      </c>
      <c r="B163" s="81" t="s">
        <v>75</v>
      </c>
      <c r="C163" s="81" t="s">
        <v>397</v>
      </c>
      <c r="D163" s="46" t="s">
        <v>61</v>
      </c>
      <c r="E163" s="102" t="s">
        <v>76</v>
      </c>
      <c r="F163" s="135">
        <v>82</v>
      </c>
      <c r="G163" s="103">
        <v>43304</v>
      </c>
      <c r="H163" s="103">
        <v>45130</v>
      </c>
      <c r="I163" s="135" t="s">
        <v>170</v>
      </c>
      <c r="J163" s="46" t="s">
        <v>349</v>
      </c>
      <c r="K163" s="46" t="s">
        <v>64</v>
      </c>
      <c r="L163" s="105">
        <v>27</v>
      </c>
      <c r="M163" s="46">
        <v>5.41</v>
      </c>
      <c r="N163" s="102">
        <v>17697</v>
      </c>
      <c r="O163" s="72">
        <f t="shared" ref="O163:O176" si="343">N163*M163</f>
        <v>95740.77</v>
      </c>
      <c r="P163" s="46">
        <v>7</v>
      </c>
      <c r="Q163" s="46"/>
      <c r="R163" s="46"/>
      <c r="S163" s="46"/>
      <c r="T163" s="46"/>
      <c r="U163" s="46"/>
      <c r="V163" s="46">
        <f t="shared" si="318"/>
        <v>7</v>
      </c>
      <c r="W163" s="46">
        <f t="shared" si="282"/>
        <v>0</v>
      </c>
      <c r="X163" s="46">
        <f t="shared" si="282"/>
        <v>0</v>
      </c>
      <c r="Y163" s="72">
        <f t="shared" si="322"/>
        <v>41886.586875000001</v>
      </c>
      <c r="Z163" s="72">
        <f t="shared" si="323"/>
        <v>0</v>
      </c>
      <c r="AA163" s="72">
        <f t="shared" si="324"/>
        <v>0</v>
      </c>
      <c r="AB163" s="72">
        <f t="shared" si="325"/>
        <v>0</v>
      </c>
      <c r="AC163" s="72">
        <f t="shared" si="326"/>
        <v>0</v>
      </c>
      <c r="AD163" s="72">
        <f t="shared" si="327"/>
        <v>0</v>
      </c>
      <c r="AE163" s="72">
        <f t="shared" si="328"/>
        <v>41886.586875000001</v>
      </c>
      <c r="AF163" s="72">
        <f t="shared" ref="AF163:AF177" si="344">AE163*50%</f>
        <v>20943.2934375</v>
      </c>
      <c r="AG163" s="72">
        <f>(AE163+AF163)*10%</f>
        <v>6282.9880312499999</v>
      </c>
      <c r="AH163" s="69">
        <f t="shared" si="290"/>
        <v>0</v>
      </c>
      <c r="AI163" s="72">
        <f t="shared" si="291"/>
        <v>69112.86834375</v>
      </c>
      <c r="AJ163" s="78"/>
      <c r="AK163" s="136">
        <f t="shared" si="330"/>
        <v>0</v>
      </c>
      <c r="AL163" s="78"/>
      <c r="AM163" s="136">
        <f t="shared" si="331"/>
        <v>0</v>
      </c>
      <c r="AN163" s="136">
        <f t="shared" si="332"/>
        <v>0</v>
      </c>
      <c r="AO163" s="136">
        <f t="shared" si="294"/>
        <v>0</v>
      </c>
      <c r="AP163" s="78"/>
      <c r="AQ163" s="136">
        <f t="shared" si="333"/>
        <v>0</v>
      </c>
      <c r="AR163" s="136"/>
      <c r="AS163" s="136">
        <f t="shared" si="334"/>
        <v>0</v>
      </c>
      <c r="AT163" s="137">
        <f t="shared" si="297"/>
        <v>0</v>
      </c>
      <c r="AU163" s="136">
        <f t="shared" si="297"/>
        <v>0</v>
      </c>
      <c r="AV163" s="137">
        <f t="shared" si="298"/>
        <v>0</v>
      </c>
      <c r="AW163" s="136">
        <f t="shared" si="298"/>
        <v>0</v>
      </c>
      <c r="AX163" s="79"/>
      <c r="AY163" s="79"/>
      <c r="AZ163" s="79"/>
      <c r="BA163" s="79"/>
      <c r="BB163" s="136">
        <f t="shared" si="335"/>
        <v>0</v>
      </c>
      <c r="BC163" s="46"/>
      <c r="BD163" s="46"/>
      <c r="BE163" s="46"/>
      <c r="BF163" s="72">
        <f t="shared" si="336"/>
        <v>0</v>
      </c>
      <c r="BG163" s="72">
        <f t="shared" si="337"/>
        <v>7</v>
      </c>
      <c r="BH163" s="72">
        <f t="shared" si="342"/>
        <v>18848.964093749997</v>
      </c>
      <c r="BI163" s="72"/>
      <c r="BJ163" s="72">
        <f t="shared" ref="BJ163:BJ168" si="345">(O163/18*BI163)*30%</f>
        <v>0</v>
      </c>
      <c r="BK163" s="72">
        <f t="shared" ref="BK163:BK171" si="346">V163+W163+X163</f>
        <v>7</v>
      </c>
      <c r="BL163" s="72">
        <f>(AE163+AF163)*40%</f>
        <v>25131.952125</v>
      </c>
      <c r="BM163" s="72"/>
      <c r="BN163" s="72"/>
      <c r="BO163" s="72">
        <v>7</v>
      </c>
      <c r="BP163" s="72">
        <f t="shared" si="316"/>
        <v>3097.0625</v>
      </c>
      <c r="BQ163" s="72">
        <f t="shared" si="302"/>
        <v>47077.978718749997</v>
      </c>
      <c r="BR163" s="72">
        <f t="shared" si="303"/>
        <v>51266.637406250004</v>
      </c>
      <c r="BS163" s="72">
        <f t="shared" si="338"/>
        <v>18848.964093749997</v>
      </c>
      <c r="BT163" s="72">
        <f t="shared" si="339"/>
        <v>46075.2455625</v>
      </c>
      <c r="BU163" s="72">
        <f t="shared" si="340"/>
        <v>116190.84706249999</v>
      </c>
      <c r="BV163" s="138">
        <f t="shared" si="341"/>
        <v>1394290.16475</v>
      </c>
      <c r="BW163" s="139" t="s">
        <v>228</v>
      </c>
      <c r="BX163" s="178"/>
    </row>
    <row r="164" spans="1:76" s="139" customFormat="1" ht="14.25" customHeight="1" x14ac:dyDescent="0.3">
      <c r="A164" s="154">
        <v>4</v>
      </c>
      <c r="B164" s="81" t="s">
        <v>201</v>
      </c>
      <c r="C164" s="155" t="s">
        <v>399</v>
      </c>
      <c r="D164" s="46" t="s">
        <v>61</v>
      </c>
      <c r="E164" s="82" t="s">
        <v>202</v>
      </c>
      <c r="F164" s="133">
        <v>101</v>
      </c>
      <c r="G164" s="134">
        <v>43817</v>
      </c>
      <c r="H164" s="134">
        <v>45644</v>
      </c>
      <c r="I164" s="133" t="s">
        <v>280</v>
      </c>
      <c r="J164" s="46" t="s">
        <v>350</v>
      </c>
      <c r="K164" s="46" t="s">
        <v>68</v>
      </c>
      <c r="L164" s="77">
        <v>15.09</v>
      </c>
      <c r="M164" s="77">
        <v>4.9000000000000004</v>
      </c>
      <c r="N164" s="102">
        <v>17697</v>
      </c>
      <c r="O164" s="72">
        <f t="shared" si="343"/>
        <v>86715.3</v>
      </c>
      <c r="P164" s="46">
        <v>2</v>
      </c>
      <c r="Q164" s="46">
        <v>4</v>
      </c>
      <c r="R164" s="46"/>
      <c r="S164" s="46"/>
      <c r="T164" s="46"/>
      <c r="U164" s="46"/>
      <c r="V164" s="46">
        <f t="shared" si="318"/>
        <v>2</v>
      </c>
      <c r="W164" s="46">
        <f t="shared" si="282"/>
        <v>4</v>
      </c>
      <c r="X164" s="46">
        <f t="shared" si="282"/>
        <v>0</v>
      </c>
      <c r="Y164" s="72">
        <f t="shared" si="322"/>
        <v>10839.4125</v>
      </c>
      <c r="Z164" s="72">
        <f t="shared" si="323"/>
        <v>21678.825000000001</v>
      </c>
      <c r="AA164" s="72">
        <f t="shared" si="324"/>
        <v>0</v>
      </c>
      <c r="AB164" s="72">
        <f t="shared" si="325"/>
        <v>0</v>
      </c>
      <c r="AC164" s="72">
        <f t="shared" si="326"/>
        <v>0</v>
      </c>
      <c r="AD164" s="72">
        <f t="shared" si="327"/>
        <v>0</v>
      </c>
      <c r="AE164" s="72">
        <f t="shared" si="328"/>
        <v>32518.237500000003</v>
      </c>
      <c r="AF164" s="72">
        <f t="shared" si="344"/>
        <v>16259.118750000001</v>
      </c>
      <c r="AG164" s="72"/>
      <c r="AH164" s="69">
        <f t="shared" si="290"/>
        <v>0</v>
      </c>
      <c r="AI164" s="72">
        <f t="shared" si="291"/>
        <v>48777.356250000004</v>
      </c>
      <c r="AJ164" s="79"/>
      <c r="AK164" s="136">
        <f t="shared" si="330"/>
        <v>0</v>
      </c>
      <c r="AL164" s="78"/>
      <c r="AM164" s="136">
        <f t="shared" si="331"/>
        <v>0</v>
      </c>
      <c r="AN164" s="136"/>
      <c r="AO164" s="136">
        <f t="shared" si="294"/>
        <v>0</v>
      </c>
      <c r="AP164" s="78"/>
      <c r="AQ164" s="136">
        <f t="shared" si="333"/>
        <v>0</v>
      </c>
      <c r="AR164" s="78"/>
      <c r="AS164" s="136">
        <f t="shared" si="334"/>
        <v>0</v>
      </c>
      <c r="AT164" s="137">
        <f t="shared" si="297"/>
        <v>0</v>
      </c>
      <c r="AU164" s="136">
        <f t="shared" si="297"/>
        <v>0</v>
      </c>
      <c r="AV164" s="137">
        <f t="shared" si="298"/>
        <v>0</v>
      </c>
      <c r="AW164" s="136">
        <f t="shared" si="298"/>
        <v>0</v>
      </c>
      <c r="AX164" s="79"/>
      <c r="AY164" s="80"/>
      <c r="AZ164" s="80"/>
      <c r="BA164" s="80"/>
      <c r="BB164" s="136">
        <f t="shared" si="335"/>
        <v>0</v>
      </c>
      <c r="BC164" s="46"/>
      <c r="BD164" s="46"/>
      <c r="BE164" s="46"/>
      <c r="BF164" s="72">
        <f t="shared" si="336"/>
        <v>0</v>
      </c>
      <c r="BG164" s="72">
        <f t="shared" si="337"/>
        <v>6</v>
      </c>
      <c r="BH164" s="72">
        <f t="shared" si="342"/>
        <v>14633.206875000002</v>
      </c>
      <c r="BI164" s="72"/>
      <c r="BJ164" s="72">
        <f t="shared" si="345"/>
        <v>0</v>
      </c>
      <c r="BK164" s="72">
        <f t="shared" si="346"/>
        <v>6</v>
      </c>
      <c r="BL164" s="72">
        <f>(AE164+AF164)*30%</f>
        <v>14633.206875000002</v>
      </c>
      <c r="BM164" s="72"/>
      <c r="BN164" s="72"/>
      <c r="BO164" s="72">
        <v>6</v>
      </c>
      <c r="BP164" s="72">
        <f t="shared" si="316"/>
        <v>2654.625</v>
      </c>
      <c r="BQ164" s="72">
        <f t="shared" si="302"/>
        <v>31921.038750000003</v>
      </c>
      <c r="BR164" s="72">
        <f t="shared" si="303"/>
        <v>35172.862500000003</v>
      </c>
      <c r="BS164" s="72">
        <f t="shared" si="338"/>
        <v>14633.206875000002</v>
      </c>
      <c r="BT164" s="72">
        <f t="shared" si="339"/>
        <v>30892.325625000005</v>
      </c>
      <c r="BU164" s="72">
        <f t="shared" si="340"/>
        <v>80698.395000000004</v>
      </c>
      <c r="BV164" s="138">
        <f t="shared" si="341"/>
        <v>968380.74</v>
      </c>
      <c r="BW164" s="139" t="s">
        <v>232</v>
      </c>
    </row>
    <row r="165" spans="1:76" s="139" customFormat="1" ht="14.25" customHeight="1" x14ac:dyDescent="0.3">
      <c r="A165" s="83">
        <v>5</v>
      </c>
      <c r="B165" s="81" t="s">
        <v>157</v>
      </c>
      <c r="C165" s="81" t="s">
        <v>397</v>
      </c>
      <c r="D165" s="46" t="s">
        <v>82</v>
      </c>
      <c r="E165" s="82" t="s">
        <v>158</v>
      </c>
      <c r="F165" s="133">
        <v>103</v>
      </c>
      <c r="G165" s="134">
        <v>43817</v>
      </c>
      <c r="H165" s="134">
        <v>45644</v>
      </c>
      <c r="I165" s="133" t="s">
        <v>170</v>
      </c>
      <c r="J165" s="46" t="s">
        <v>350</v>
      </c>
      <c r="K165" s="46" t="s">
        <v>87</v>
      </c>
      <c r="L165" s="77">
        <v>6.11</v>
      </c>
      <c r="M165" s="77">
        <v>3.91</v>
      </c>
      <c r="N165" s="102">
        <v>17697</v>
      </c>
      <c r="O165" s="72">
        <f t="shared" si="343"/>
        <v>69195.27</v>
      </c>
      <c r="P165" s="46">
        <v>5</v>
      </c>
      <c r="Q165" s="46"/>
      <c r="R165" s="46"/>
      <c r="S165" s="46"/>
      <c r="T165" s="46"/>
      <c r="U165" s="46"/>
      <c r="V165" s="46">
        <f t="shared" si="318"/>
        <v>5</v>
      </c>
      <c r="W165" s="46">
        <f t="shared" si="282"/>
        <v>0</v>
      </c>
      <c r="X165" s="46">
        <f t="shared" si="282"/>
        <v>0</v>
      </c>
      <c r="Y165" s="72">
        <f t="shared" si="322"/>
        <v>21623.521875000002</v>
      </c>
      <c r="Z165" s="72">
        <f t="shared" si="323"/>
        <v>0</v>
      </c>
      <c r="AA165" s="72">
        <f t="shared" si="324"/>
        <v>0</v>
      </c>
      <c r="AB165" s="72">
        <f t="shared" si="325"/>
        <v>0</v>
      </c>
      <c r="AC165" s="72">
        <f t="shared" si="326"/>
        <v>0</v>
      </c>
      <c r="AD165" s="72">
        <f t="shared" si="327"/>
        <v>0</v>
      </c>
      <c r="AE165" s="72">
        <f t="shared" si="328"/>
        <v>21623.521875000002</v>
      </c>
      <c r="AF165" s="72">
        <f t="shared" si="344"/>
        <v>10811.760937500001</v>
      </c>
      <c r="AG165" s="72">
        <f t="shared" ref="AG165:AG176" si="347">(AE165+AF165)*10%</f>
        <v>3243.5282812500004</v>
      </c>
      <c r="AH165" s="69">
        <f t="shared" si="290"/>
        <v>0</v>
      </c>
      <c r="AI165" s="72">
        <f t="shared" si="291"/>
        <v>35678.811093750002</v>
      </c>
      <c r="AJ165" s="79"/>
      <c r="AK165" s="136">
        <f t="shared" si="330"/>
        <v>0</v>
      </c>
      <c r="AL165" s="78"/>
      <c r="AM165" s="136">
        <f t="shared" si="331"/>
        <v>0</v>
      </c>
      <c r="AN165" s="136"/>
      <c r="AO165" s="136">
        <f t="shared" si="294"/>
        <v>0</v>
      </c>
      <c r="AP165" s="78"/>
      <c r="AQ165" s="136">
        <f t="shared" si="333"/>
        <v>0</v>
      </c>
      <c r="AR165" s="78"/>
      <c r="AS165" s="136">
        <f t="shared" si="334"/>
        <v>0</v>
      </c>
      <c r="AT165" s="137">
        <f t="shared" si="297"/>
        <v>0</v>
      </c>
      <c r="AU165" s="136">
        <f t="shared" si="297"/>
        <v>0</v>
      </c>
      <c r="AV165" s="137">
        <f t="shared" si="298"/>
        <v>0</v>
      </c>
      <c r="AW165" s="136">
        <f t="shared" si="298"/>
        <v>0</v>
      </c>
      <c r="AX165" s="79"/>
      <c r="AY165" s="80"/>
      <c r="AZ165" s="80"/>
      <c r="BA165" s="80"/>
      <c r="BB165" s="136">
        <f t="shared" si="335"/>
        <v>0</v>
      </c>
      <c r="BC165" s="46"/>
      <c r="BD165" s="46"/>
      <c r="BE165" s="46"/>
      <c r="BF165" s="72">
        <f t="shared" si="336"/>
        <v>0</v>
      </c>
      <c r="BG165" s="72">
        <f t="shared" si="337"/>
        <v>5</v>
      </c>
      <c r="BH165" s="72">
        <f t="shared" si="342"/>
        <v>9730.5848437500008</v>
      </c>
      <c r="BI165" s="72"/>
      <c r="BJ165" s="72">
        <f t="shared" si="345"/>
        <v>0</v>
      </c>
      <c r="BK165" s="72">
        <f t="shared" si="346"/>
        <v>5</v>
      </c>
      <c r="BL165" s="72">
        <f>(AE165+AF165)*30%</f>
        <v>9730.5848437500008</v>
      </c>
      <c r="BM165" s="72"/>
      <c r="BN165" s="72"/>
      <c r="BO165" s="72">
        <v>5</v>
      </c>
      <c r="BP165" s="72">
        <f t="shared" si="316"/>
        <v>2212.1875</v>
      </c>
      <c r="BQ165" s="72">
        <f t="shared" si="302"/>
        <v>21673.357187500002</v>
      </c>
      <c r="BR165" s="72">
        <f t="shared" si="303"/>
        <v>27079.237656250003</v>
      </c>
      <c r="BS165" s="72">
        <f t="shared" si="338"/>
        <v>9730.5848437500008</v>
      </c>
      <c r="BT165" s="72">
        <f t="shared" si="339"/>
        <v>20542.345781250002</v>
      </c>
      <c r="BU165" s="72">
        <f t="shared" si="340"/>
        <v>57352.168281250008</v>
      </c>
      <c r="BV165" s="138">
        <f t="shared" si="341"/>
        <v>688226.01937500015</v>
      </c>
      <c r="BW165" s="139" t="s">
        <v>232</v>
      </c>
    </row>
    <row r="166" spans="1:76" s="139" customFormat="1" ht="14.25" customHeight="1" x14ac:dyDescent="0.3">
      <c r="A166" s="154">
        <v>6</v>
      </c>
      <c r="B166" s="81" t="s">
        <v>125</v>
      </c>
      <c r="C166" s="81" t="s">
        <v>311</v>
      </c>
      <c r="D166" s="46" t="s">
        <v>82</v>
      </c>
      <c r="E166" s="82" t="s">
        <v>126</v>
      </c>
      <c r="F166" s="135">
        <v>113</v>
      </c>
      <c r="G166" s="103">
        <v>44071</v>
      </c>
      <c r="H166" s="103">
        <v>45897</v>
      </c>
      <c r="I166" s="135" t="s">
        <v>170</v>
      </c>
      <c r="J166" s="46" t="s">
        <v>348</v>
      </c>
      <c r="K166" s="46" t="s">
        <v>110</v>
      </c>
      <c r="L166" s="77">
        <v>24.06</v>
      </c>
      <c r="M166" s="77">
        <v>4.32</v>
      </c>
      <c r="N166" s="102">
        <v>17697</v>
      </c>
      <c r="O166" s="72">
        <f t="shared" si="343"/>
        <v>76451.040000000008</v>
      </c>
      <c r="P166" s="46"/>
      <c r="Q166" s="46">
        <v>6</v>
      </c>
      <c r="R166" s="46"/>
      <c r="S166" s="46"/>
      <c r="T166" s="46"/>
      <c r="U166" s="46"/>
      <c r="V166" s="46">
        <f t="shared" si="318"/>
        <v>0</v>
      </c>
      <c r="W166" s="46">
        <f t="shared" si="282"/>
        <v>6</v>
      </c>
      <c r="X166" s="46">
        <f t="shared" si="282"/>
        <v>0</v>
      </c>
      <c r="Y166" s="72">
        <f t="shared" si="322"/>
        <v>0</v>
      </c>
      <c r="Z166" s="72">
        <f t="shared" si="323"/>
        <v>28669.140000000003</v>
      </c>
      <c r="AA166" s="72">
        <f t="shared" si="324"/>
        <v>0</v>
      </c>
      <c r="AB166" s="72">
        <f t="shared" si="325"/>
        <v>0</v>
      </c>
      <c r="AC166" s="72">
        <f t="shared" si="326"/>
        <v>0</v>
      </c>
      <c r="AD166" s="72">
        <f t="shared" si="327"/>
        <v>0</v>
      </c>
      <c r="AE166" s="72">
        <f t="shared" si="328"/>
        <v>28669.140000000003</v>
      </c>
      <c r="AF166" s="72">
        <f t="shared" si="344"/>
        <v>14334.570000000002</v>
      </c>
      <c r="AG166" s="72">
        <f t="shared" si="347"/>
        <v>4300.371000000001</v>
      </c>
      <c r="AH166" s="69">
        <f t="shared" si="290"/>
        <v>0</v>
      </c>
      <c r="AI166" s="72">
        <f t="shared" si="291"/>
        <v>47304.081000000006</v>
      </c>
      <c r="AJ166" s="79"/>
      <c r="AK166" s="136">
        <f t="shared" si="330"/>
        <v>0</v>
      </c>
      <c r="AL166" s="78"/>
      <c r="AM166" s="136">
        <f t="shared" si="331"/>
        <v>0</v>
      </c>
      <c r="AN166" s="136">
        <f t="shared" ref="AN166:AN168" si="348">AJ166+AL166</f>
        <v>0</v>
      </c>
      <c r="AO166" s="136">
        <f t="shared" si="294"/>
        <v>0</v>
      </c>
      <c r="AP166" s="78"/>
      <c r="AQ166" s="136">
        <f t="shared" si="333"/>
        <v>0</v>
      </c>
      <c r="AR166" s="78"/>
      <c r="AS166" s="136">
        <f t="shared" si="334"/>
        <v>0</v>
      </c>
      <c r="AT166" s="137">
        <f t="shared" si="297"/>
        <v>0</v>
      </c>
      <c r="AU166" s="136">
        <f t="shared" si="297"/>
        <v>0</v>
      </c>
      <c r="AV166" s="137">
        <f t="shared" si="298"/>
        <v>0</v>
      </c>
      <c r="AW166" s="136">
        <f t="shared" si="298"/>
        <v>0</v>
      </c>
      <c r="AX166" s="79"/>
      <c r="AY166" s="80"/>
      <c r="AZ166" s="80"/>
      <c r="BA166" s="80"/>
      <c r="BB166" s="136">
        <f t="shared" si="335"/>
        <v>0</v>
      </c>
      <c r="BC166" s="46"/>
      <c r="BD166" s="46"/>
      <c r="BE166" s="46"/>
      <c r="BF166" s="72">
        <f t="shared" si="336"/>
        <v>0</v>
      </c>
      <c r="BG166" s="72">
        <f t="shared" si="337"/>
        <v>6</v>
      </c>
      <c r="BH166" s="72">
        <f t="shared" si="342"/>
        <v>12901.113000000001</v>
      </c>
      <c r="BI166" s="72"/>
      <c r="BJ166" s="72">
        <f t="shared" si="345"/>
        <v>0</v>
      </c>
      <c r="BK166" s="72">
        <f t="shared" si="346"/>
        <v>6</v>
      </c>
      <c r="BL166" s="72">
        <f>(AE166+AF166)*35%</f>
        <v>15051.298500000001</v>
      </c>
      <c r="BM166" s="72"/>
      <c r="BN166" s="72"/>
      <c r="BO166" s="72">
        <v>6</v>
      </c>
      <c r="BP166" s="72">
        <f t="shared" si="316"/>
        <v>2654.625</v>
      </c>
      <c r="BQ166" s="72">
        <f t="shared" si="302"/>
        <v>30607.036500000002</v>
      </c>
      <c r="BR166" s="72">
        <f t="shared" si="303"/>
        <v>35624.136000000006</v>
      </c>
      <c r="BS166" s="72">
        <f t="shared" si="338"/>
        <v>12901.113000000001</v>
      </c>
      <c r="BT166" s="72">
        <f t="shared" si="339"/>
        <v>29385.868500000004</v>
      </c>
      <c r="BU166" s="72">
        <f t="shared" si="340"/>
        <v>77911.117500000008</v>
      </c>
      <c r="BV166" s="138">
        <f t="shared" si="341"/>
        <v>934933.41000000015</v>
      </c>
      <c r="BW166" s="139" t="s">
        <v>227</v>
      </c>
    </row>
    <row r="167" spans="1:76" s="74" customFormat="1" ht="14.25" customHeight="1" x14ac:dyDescent="0.3">
      <c r="A167" s="83">
        <v>7</v>
      </c>
      <c r="B167" s="68" t="s">
        <v>304</v>
      </c>
      <c r="C167" s="104" t="s">
        <v>303</v>
      </c>
      <c r="D167" s="67" t="s">
        <v>61</v>
      </c>
      <c r="E167" s="68" t="s">
        <v>326</v>
      </c>
      <c r="F167" s="75">
        <v>117</v>
      </c>
      <c r="G167" s="76">
        <v>44365</v>
      </c>
      <c r="H167" s="76">
        <v>46191</v>
      </c>
      <c r="I167" s="75" t="s">
        <v>168</v>
      </c>
      <c r="J167" s="67" t="s">
        <v>350</v>
      </c>
      <c r="K167" s="67" t="s">
        <v>68</v>
      </c>
      <c r="L167" s="105">
        <v>11.09</v>
      </c>
      <c r="M167" s="67">
        <v>4.8099999999999996</v>
      </c>
      <c r="N167" s="68">
        <v>17697</v>
      </c>
      <c r="O167" s="69">
        <f t="shared" si="343"/>
        <v>85122.569999999992</v>
      </c>
      <c r="P167" s="67">
        <v>3</v>
      </c>
      <c r="Q167" s="67">
        <v>1</v>
      </c>
      <c r="R167" s="67"/>
      <c r="S167" s="67"/>
      <c r="T167" s="67"/>
      <c r="U167" s="67"/>
      <c r="V167" s="67">
        <f t="shared" si="318"/>
        <v>3</v>
      </c>
      <c r="W167" s="67">
        <f t="shared" ref="W167:X167" si="349">SUM(Q167+T167)</f>
        <v>1</v>
      </c>
      <c r="X167" s="67">
        <f t="shared" si="349"/>
        <v>0</v>
      </c>
      <c r="Y167" s="69">
        <f t="shared" si="322"/>
        <v>15960.481874999998</v>
      </c>
      <c r="Z167" s="69">
        <f t="shared" si="323"/>
        <v>5320.1606249999995</v>
      </c>
      <c r="AA167" s="69">
        <f t="shared" si="324"/>
        <v>0</v>
      </c>
      <c r="AB167" s="69">
        <f t="shared" si="325"/>
        <v>0</v>
      </c>
      <c r="AC167" s="69">
        <f t="shared" si="326"/>
        <v>0</v>
      </c>
      <c r="AD167" s="69">
        <f t="shared" si="327"/>
        <v>0</v>
      </c>
      <c r="AE167" s="69">
        <f t="shared" ref="AE167" si="350">SUM(Y167:AD167)</f>
        <v>21280.642499999998</v>
      </c>
      <c r="AF167" s="69">
        <f t="shared" si="344"/>
        <v>10640.321249999999</v>
      </c>
      <c r="AG167" s="69">
        <f t="shared" si="347"/>
        <v>3192.0963749999996</v>
      </c>
      <c r="AH167" s="69">
        <f t="shared" si="290"/>
        <v>0</v>
      </c>
      <c r="AI167" s="69">
        <f t="shared" si="291"/>
        <v>35113.060124999996</v>
      </c>
      <c r="AJ167" s="106"/>
      <c r="AK167" s="71">
        <f t="shared" si="330"/>
        <v>0</v>
      </c>
      <c r="AL167" s="106"/>
      <c r="AM167" s="71">
        <f t="shared" si="331"/>
        <v>0</v>
      </c>
      <c r="AN167" s="71">
        <f>AJ167+AL167</f>
        <v>0</v>
      </c>
      <c r="AO167" s="71">
        <f t="shared" si="294"/>
        <v>0</v>
      </c>
      <c r="AP167" s="106"/>
      <c r="AQ167" s="71">
        <f t="shared" si="333"/>
        <v>0</v>
      </c>
      <c r="AR167" s="71"/>
      <c r="AS167" s="71">
        <f t="shared" si="334"/>
        <v>0</v>
      </c>
      <c r="AT167" s="70">
        <f t="shared" si="297"/>
        <v>0</v>
      </c>
      <c r="AU167" s="71">
        <f t="shared" si="297"/>
        <v>0</v>
      </c>
      <c r="AV167" s="70">
        <f t="shared" si="298"/>
        <v>0</v>
      </c>
      <c r="AW167" s="71">
        <f t="shared" si="298"/>
        <v>0</v>
      </c>
      <c r="AX167" s="107"/>
      <c r="AY167" s="124"/>
      <c r="AZ167" s="124"/>
      <c r="BA167" s="124"/>
      <c r="BB167" s="71"/>
      <c r="BC167" s="67"/>
      <c r="BD167" s="67"/>
      <c r="BE167" s="67"/>
      <c r="BF167" s="69">
        <f t="shared" si="336"/>
        <v>0</v>
      </c>
      <c r="BG167" s="69">
        <f t="shared" si="337"/>
        <v>4</v>
      </c>
      <c r="BH167" s="69">
        <f t="shared" si="342"/>
        <v>9576.2891249999975</v>
      </c>
      <c r="BI167" s="69"/>
      <c r="BJ167" s="69">
        <f t="shared" si="345"/>
        <v>0</v>
      </c>
      <c r="BK167" s="69">
        <v>4</v>
      </c>
      <c r="BL167" s="69">
        <f>(AE167+AF167)*30%</f>
        <v>9576.2891249999975</v>
      </c>
      <c r="BM167" s="69"/>
      <c r="BN167" s="69"/>
      <c r="BO167" s="69">
        <v>4</v>
      </c>
      <c r="BP167" s="72">
        <f t="shared" si="316"/>
        <v>1769.75</v>
      </c>
      <c r="BQ167" s="69">
        <f t="shared" si="302"/>
        <v>20922.328249999995</v>
      </c>
      <c r="BR167" s="69">
        <f t="shared" si="303"/>
        <v>26242.488874999999</v>
      </c>
      <c r="BS167" s="69">
        <f t="shared" si="338"/>
        <v>9576.2891249999975</v>
      </c>
      <c r="BT167" s="69">
        <f t="shared" si="339"/>
        <v>20216.610374999997</v>
      </c>
      <c r="BU167" s="69">
        <f t="shared" si="340"/>
        <v>56035.388374999995</v>
      </c>
      <c r="BV167" s="73">
        <f t="shared" si="341"/>
        <v>672424.6605</v>
      </c>
      <c r="BW167" s="74" t="s">
        <v>232</v>
      </c>
    </row>
    <row r="168" spans="1:76" s="55" customFormat="1" ht="14.25" customHeight="1" x14ac:dyDescent="0.3">
      <c r="A168" s="154">
        <v>8</v>
      </c>
      <c r="B168" s="102" t="s">
        <v>214</v>
      </c>
      <c r="C168" s="81" t="s">
        <v>340</v>
      </c>
      <c r="D168" s="46" t="s">
        <v>61</v>
      </c>
      <c r="E168" s="102" t="s">
        <v>153</v>
      </c>
      <c r="F168" s="75">
        <v>112</v>
      </c>
      <c r="G168" s="76">
        <v>44071</v>
      </c>
      <c r="H168" s="76">
        <v>45897</v>
      </c>
      <c r="I168" s="75" t="s">
        <v>170</v>
      </c>
      <c r="J168" s="46" t="s">
        <v>348</v>
      </c>
      <c r="K168" s="46" t="s">
        <v>72</v>
      </c>
      <c r="L168" s="77">
        <v>38</v>
      </c>
      <c r="M168" s="46">
        <v>5.2</v>
      </c>
      <c r="N168" s="68">
        <v>17697</v>
      </c>
      <c r="O168" s="69">
        <f t="shared" si="343"/>
        <v>92024.400000000009</v>
      </c>
      <c r="P168" s="46"/>
      <c r="Q168" s="46">
        <v>2</v>
      </c>
      <c r="R168" s="46"/>
      <c r="S168" s="46"/>
      <c r="T168" s="46"/>
      <c r="U168" s="46"/>
      <c r="V168" s="67">
        <f t="shared" si="318"/>
        <v>0</v>
      </c>
      <c r="W168" s="67">
        <f t="shared" ref="W168:X192" si="351">SUM(Q168+T168)</f>
        <v>2</v>
      </c>
      <c r="X168" s="67">
        <f t="shared" si="351"/>
        <v>0</v>
      </c>
      <c r="Y168" s="69">
        <f t="shared" si="322"/>
        <v>0</v>
      </c>
      <c r="Z168" s="69">
        <f t="shared" si="323"/>
        <v>11503.050000000001</v>
      </c>
      <c r="AA168" s="69">
        <f t="shared" si="324"/>
        <v>0</v>
      </c>
      <c r="AB168" s="69">
        <f t="shared" si="325"/>
        <v>0</v>
      </c>
      <c r="AC168" s="69">
        <f t="shared" si="326"/>
        <v>0</v>
      </c>
      <c r="AD168" s="69">
        <f t="shared" si="327"/>
        <v>0</v>
      </c>
      <c r="AE168" s="69">
        <f t="shared" ref="AE168" si="352">SUM(Y168:AD168)</f>
        <v>11503.050000000001</v>
      </c>
      <c r="AF168" s="69">
        <f t="shared" si="344"/>
        <v>5751.5250000000005</v>
      </c>
      <c r="AG168" s="69">
        <f t="shared" si="347"/>
        <v>1725.4575000000002</v>
      </c>
      <c r="AH168" s="69">
        <f t="shared" si="290"/>
        <v>0</v>
      </c>
      <c r="AI168" s="69">
        <f t="shared" si="291"/>
        <v>18980.032500000001</v>
      </c>
      <c r="AJ168" s="78"/>
      <c r="AK168" s="71">
        <f t="shared" si="330"/>
        <v>0</v>
      </c>
      <c r="AL168" s="78"/>
      <c r="AM168" s="71">
        <f t="shared" si="331"/>
        <v>0</v>
      </c>
      <c r="AN168" s="71">
        <f t="shared" si="348"/>
        <v>0</v>
      </c>
      <c r="AO168" s="71">
        <f t="shared" si="294"/>
        <v>0</v>
      </c>
      <c r="AP168" s="78"/>
      <c r="AQ168" s="71">
        <f t="shared" si="333"/>
        <v>0</v>
      </c>
      <c r="AR168" s="78"/>
      <c r="AS168" s="71">
        <f t="shared" si="334"/>
        <v>0</v>
      </c>
      <c r="AT168" s="70">
        <f t="shared" si="297"/>
        <v>0</v>
      </c>
      <c r="AU168" s="71">
        <f t="shared" si="297"/>
        <v>0</v>
      </c>
      <c r="AV168" s="70">
        <f t="shared" si="298"/>
        <v>0</v>
      </c>
      <c r="AW168" s="71">
        <f t="shared" si="298"/>
        <v>0</v>
      </c>
      <c r="AX168" s="79"/>
      <c r="AY168" s="79"/>
      <c r="AZ168" s="79"/>
      <c r="BA168" s="79"/>
      <c r="BB168" s="71"/>
      <c r="BC168" s="46"/>
      <c r="BD168" s="46"/>
      <c r="BE168" s="46"/>
      <c r="BF168" s="69">
        <f t="shared" si="336"/>
        <v>0</v>
      </c>
      <c r="BG168" s="69">
        <f t="shared" si="337"/>
        <v>2</v>
      </c>
      <c r="BH168" s="69">
        <f t="shared" si="342"/>
        <v>5176.3725000000004</v>
      </c>
      <c r="BI168" s="72"/>
      <c r="BJ168" s="72">
        <f t="shared" si="345"/>
        <v>0</v>
      </c>
      <c r="BK168" s="69">
        <f t="shared" si="346"/>
        <v>2</v>
      </c>
      <c r="BL168" s="69">
        <f>(AE168+AF168)*35%</f>
        <v>6039.1012499999997</v>
      </c>
      <c r="BM168" s="69"/>
      <c r="BN168" s="69"/>
      <c r="BO168" s="72">
        <v>2</v>
      </c>
      <c r="BP168" s="72">
        <f t="shared" si="316"/>
        <v>884.875</v>
      </c>
      <c r="BQ168" s="69">
        <f t="shared" si="302"/>
        <v>12100.348750000001</v>
      </c>
      <c r="BR168" s="69">
        <f t="shared" si="303"/>
        <v>14113.382500000002</v>
      </c>
      <c r="BS168" s="69">
        <f t="shared" si="338"/>
        <v>5176.3725000000004</v>
      </c>
      <c r="BT168" s="69">
        <f t="shared" si="339"/>
        <v>11790.626250000001</v>
      </c>
      <c r="BU168" s="69">
        <f t="shared" si="340"/>
        <v>31080.381250000002</v>
      </c>
      <c r="BV168" s="73">
        <f t="shared" si="341"/>
        <v>372964.57500000001</v>
      </c>
      <c r="BW168" s="54" t="s">
        <v>231</v>
      </c>
    </row>
    <row r="169" spans="1:76" s="55" customFormat="1" ht="14.25" customHeight="1" x14ac:dyDescent="0.3">
      <c r="A169" s="83">
        <v>9</v>
      </c>
      <c r="B169" s="81" t="s">
        <v>444</v>
      </c>
      <c r="C169" s="81" t="s">
        <v>470</v>
      </c>
      <c r="D169" s="46" t="s">
        <v>61</v>
      </c>
      <c r="E169" s="102" t="s">
        <v>368</v>
      </c>
      <c r="F169" s="81"/>
      <c r="G169" s="148"/>
      <c r="H169" s="148"/>
      <c r="I169" s="81"/>
      <c r="J169" s="46" t="s">
        <v>65</v>
      </c>
      <c r="K169" s="46" t="s">
        <v>62</v>
      </c>
      <c r="L169" s="77">
        <v>0</v>
      </c>
      <c r="M169" s="46">
        <v>4.0999999999999996</v>
      </c>
      <c r="N169" s="68">
        <v>17697</v>
      </c>
      <c r="O169" s="69">
        <f t="shared" si="343"/>
        <v>72557.7</v>
      </c>
      <c r="P169" s="46"/>
      <c r="Q169" s="46">
        <v>1</v>
      </c>
      <c r="R169" s="46"/>
      <c r="S169" s="46"/>
      <c r="T169" s="46"/>
      <c r="U169" s="46"/>
      <c r="V169" s="67">
        <f t="shared" si="318"/>
        <v>0</v>
      </c>
      <c r="W169" s="67">
        <f t="shared" ref="W169:X170" si="353">SUM(Q169+T169)</f>
        <v>1</v>
      </c>
      <c r="X169" s="67">
        <f t="shared" si="353"/>
        <v>0</v>
      </c>
      <c r="Y169" s="69">
        <f t="shared" si="322"/>
        <v>0</v>
      </c>
      <c r="Z169" s="69">
        <f t="shared" si="323"/>
        <v>4534.8562499999998</v>
      </c>
      <c r="AA169" s="69">
        <f t="shared" si="324"/>
        <v>0</v>
      </c>
      <c r="AB169" s="69">
        <f t="shared" si="325"/>
        <v>0</v>
      </c>
      <c r="AC169" s="69">
        <f t="shared" si="326"/>
        <v>0</v>
      </c>
      <c r="AD169" s="69">
        <f t="shared" si="327"/>
        <v>0</v>
      </c>
      <c r="AE169" s="69">
        <f t="shared" ref="AE169:AE170" si="354">SUM(Y169:AD169)</f>
        <v>4534.8562499999998</v>
      </c>
      <c r="AF169" s="69">
        <f t="shared" si="344"/>
        <v>2267.4281249999999</v>
      </c>
      <c r="AG169" s="69">
        <f t="shared" si="347"/>
        <v>680.22843749999993</v>
      </c>
      <c r="AH169" s="69">
        <f t="shared" si="290"/>
        <v>0</v>
      </c>
      <c r="AI169" s="69">
        <f t="shared" si="291"/>
        <v>7482.5128124999992</v>
      </c>
      <c r="AJ169" s="78"/>
      <c r="AK169" s="71">
        <f t="shared" si="330"/>
        <v>0</v>
      </c>
      <c r="AL169" s="78"/>
      <c r="AM169" s="71">
        <f t="shared" si="331"/>
        <v>0</v>
      </c>
      <c r="AN169" s="71"/>
      <c r="AO169" s="71">
        <f t="shared" si="294"/>
        <v>0</v>
      </c>
      <c r="AP169" s="78"/>
      <c r="AQ169" s="71">
        <f t="shared" si="333"/>
        <v>0</v>
      </c>
      <c r="AR169" s="78"/>
      <c r="AS169" s="71">
        <f t="shared" si="334"/>
        <v>0</v>
      </c>
      <c r="AT169" s="70">
        <f t="shared" si="297"/>
        <v>0</v>
      </c>
      <c r="AU169" s="71">
        <f t="shared" si="297"/>
        <v>0</v>
      </c>
      <c r="AV169" s="70">
        <f t="shared" si="298"/>
        <v>0</v>
      </c>
      <c r="AW169" s="71">
        <f t="shared" si="298"/>
        <v>0</v>
      </c>
      <c r="AX169" s="79"/>
      <c r="AY169" s="80"/>
      <c r="AZ169" s="80"/>
      <c r="BA169" s="80"/>
      <c r="BB169" s="71">
        <f>SUM(N169*AY169)*50%+(N169*AZ169)*60%+(N169*BA169)*60%</f>
        <v>0</v>
      </c>
      <c r="BC169" s="46"/>
      <c r="BD169" s="46"/>
      <c r="BE169" s="46"/>
      <c r="BF169" s="69">
        <f t="shared" si="336"/>
        <v>0</v>
      </c>
      <c r="BG169" s="69">
        <f t="shared" si="337"/>
        <v>1</v>
      </c>
      <c r="BH169" s="69">
        <f t="shared" si="342"/>
        <v>2040.6853124999998</v>
      </c>
      <c r="BI169" s="72"/>
      <c r="BJ169" s="72"/>
      <c r="BK169" s="69"/>
      <c r="BL169" s="69"/>
      <c r="BM169" s="69"/>
      <c r="BN169" s="69"/>
      <c r="BO169" s="72">
        <v>1</v>
      </c>
      <c r="BP169" s="72">
        <f t="shared" si="316"/>
        <v>442.4375</v>
      </c>
      <c r="BQ169" s="69">
        <f t="shared" si="302"/>
        <v>2483.1228124999998</v>
      </c>
      <c r="BR169" s="69">
        <f t="shared" si="303"/>
        <v>5657.5221874999997</v>
      </c>
      <c r="BS169" s="69">
        <f t="shared" si="338"/>
        <v>2040.6853124999998</v>
      </c>
      <c r="BT169" s="69">
        <f t="shared" si="339"/>
        <v>2267.4281249999999</v>
      </c>
      <c r="BU169" s="69">
        <f t="shared" si="340"/>
        <v>9965.635624999999</v>
      </c>
      <c r="BV169" s="73">
        <f t="shared" si="341"/>
        <v>119587.62749999999</v>
      </c>
      <c r="BW169" s="54"/>
    </row>
    <row r="170" spans="1:76" s="55" customFormat="1" ht="14.25" customHeight="1" x14ac:dyDescent="0.3">
      <c r="A170" s="154">
        <v>10</v>
      </c>
      <c r="B170" s="190" t="s">
        <v>497</v>
      </c>
      <c r="C170" s="104" t="s">
        <v>93</v>
      </c>
      <c r="D170" s="67" t="s">
        <v>61</v>
      </c>
      <c r="E170" s="119" t="s">
        <v>94</v>
      </c>
      <c r="F170" s="75">
        <v>66</v>
      </c>
      <c r="G170" s="76">
        <v>42895</v>
      </c>
      <c r="H170" s="76">
        <v>44721</v>
      </c>
      <c r="I170" s="75" t="s">
        <v>172</v>
      </c>
      <c r="J170" s="67" t="s">
        <v>71</v>
      </c>
      <c r="K170" s="67" t="s">
        <v>72</v>
      </c>
      <c r="L170" s="105">
        <v>21.11</v>
      </c>
      <c r="M170" s="67">
        <v>5.12</v>
      </c>
      <c r="N170" s="68">
        <v>17697</v>
      </c>
      <c r="O170" s="69">
        <f t="shared" si="343"/>
        <v>90608.639999999999</v>
      </c>
      <c r="P170" s="67">
        <v>2</v>
      </c>
      <c r="Q170" s="67"/>
      <c r="R170" s="67"/>
      <c r="S170" s="67"/>
      <c r="T170" s="67"/>
      <c r="U170" s="67"/>
      <c r="V170" s="67">
        <f t="shared" si="318"/>
        <v>2</v>
      </c>
      <c r="W170" s="67">
        <f t="shared" si="353"/>
        <v>0</v>
      </c>
      <c r="X170" s="67">
        <f t="shared" si="353"/>
        <v>0</v>
      </c>
      <c r="Y170" s="69">
        <f t="shared" si="322"/>
        <v>11326.08</v>
      </c>
      <c r="Z170" s="69">
        <f t="shared" si="323"/>
        <v>0</v>
      </c>
      <c r="AA170" s="69">
        <f t="shared" si="324"/>
        <v>0</v>
      </c>
      <c r="AB170" s="69">
        <f t="shared" si="325"/>
        <v>0</v>
      </c>
      <c r="AC170" s="69">
        <f t="shared" si="326"/>
        <v>0</v>
      </c>
      <c r="AD170" s="69">
        <f t="shared" si="327"/>
        <v>0</v>
      </c>
      <c r="AE170" s="69">
        <f t="shared" si="354"/>
        <v>11326.08</v>
      </c>
      <c r="AF170" s="69">
        <f t="shared" si="344"/>
        <v>5663.04</v>
      </c>
      <c r="AG170" s="69"/>
      <c r="AH170" s="69">
        <f t="shared" si="290"/>
        <v>0</v>
      </c>
      <c r="AI170" s="69">
        <f t="shared" si="291"/>
        <v>16989.12</v>
      </c>
      <c r="AJ170" s="106"/>
      <c r="AK170" s="71">
        <f t="shared" si="330"/>
        <v>0</v>
      </c>
      <c r="AL170" s="106"/>
      <c r="AM170" s="71">
        <f t="shared" si="331"/>
        <v>0</v>
      </c>
      <c r="AN170" s="71">
        <f t="shared" ref="AN170" si="355">AJ170+AL170</f>
        <v>0</v>
      </c>
      <c r="AO170" s="71">
        <f t="shared" si="294"/>
        <v>0</v>
      </c>
      <c r="AP170" s="106"/>
      <c r="AQ170" s="71">
        <f t="shared" si="333"/>
        <v>0</v>
      </c>
      <c r="AR170" s="106"/>
      <c r="AS170" s="71">
        <f t="shared" si="334"/>
        <v>0</v>
      </c>
      <c r="AT170" s="70">
        <f t="shared" si="297"/>
        <v>0</v>
      </c>
      <c r="AU170" s="71">
        <f t="shared" si="297"/>
        <v>0</v>
      </c>
      <c r="AV170" s="70">
        <f t="shared" si="298"/>
        <v>0</v>
      </c>
      <c r="AW170" s="71">
        <f t="shared" si="298"/>
        <v>0</v>
      </c>
      <c r="AX170" s="107"/>
      <c r="AY170" s="124"/>
      <c r="AZ170" s="107"/>
      <c r="BA170" s="124"/>
      <c r="BB170" s="71"/>
      <c r="BC170" s="67"/>
      <c r="BD170" s="67"/>
      <c r="BE170" s="67"/>
      <c r="BF170" s="69">
        <f t="shared" si="336"/>
        <v>0</v>
      </c>
      <c r="BG170" s="69">
        <f t="shared" si="337"/>
        <v>2</v>
      </c>
      <c r="BH170" s="69">
        <f t="shared" si="342"/>
        <v>5096.7359999999999</v>
      </c>
      <c r="BI170" s="69"/>
      <c r="BJ170" s="69">
        <f t="shared" ref="BJ170:BJ177" si="356">(O170/18*BI170)*30%</f>
        <v>0</v>
      </c>
      <c r="BK170" s="69"/>
      <c r="BL170" s="69"/>
      <c r="BM170" s="69"/>
      <c r="BN170" s="69"/>
      <c r="BO170" s="69">
        <v>2</v>
      </c>
      <c r="BP170" s="72">
        <f t="shared" si="316"/>
        <v>884.875</v>
      </c>
      <c r="BQ170" s="69">
        <f t="shared" si="302"/>
        <v>5981.6109999999999</v>
      </c>
      <c r="BR170" s="69">
        <f t="shared" si="303"/>
        <v>12210.955</v>
      </c>
      <c r="BS170" s="69">
        <f t="shared" si="338"/>
        <v>5096.7359999999999</v>
      </c>
      <c r="BT170" s="69">
        <f t="shared" si="339"/>
        <v>5663.04</v>
      </c>
      <c r="BU170" s="69">
        <f t="shared" si="340"/>
        <v>22970.731</v>
      </c>
      <c r="BV170" s="73">
        <f t="shared" si="341"/>
        <v>275648.772</v>
      </c>
      <c r="BW170" s="54"/>
      <c r="BX170" s="140"/>
    </row>
    <row r="171" spans="1:76" s="139" customFormat="1" ht="14.25" customHeight="1" x14ac:dyDescent="0.3">
      <c r="A171" s="83">
        <v>11</v>
      </c>
      <c r="B171" s="81" t="s">
        <v>163</v>
      </c>
      <c r="C171" s="155" t="s">
        <v>400</v>
      </c>
      <c r="D171" s="81" t="s">
        <v>61</v>
      </c>
      <c r="E171" s="81" t="s">
        <v>208</v>
      </c>
      <c r="F171" s="81">
        <v>102</v>
      </c>
      <c r="G171" s="148">
        <v>43817</v>
      </c>
      <c r="H171" s="148">
        <v>45644</v>
      </c>
      <c r="I171" s="81" t="s">
        <v>281</v>
      </c>
      <c r="J171" s="46" t="s">
        <v>350</v>
      </c>
      <c r="K171" s="46" t="s">
        <v>68</v>
      </c>
      <c r="L171" s="77">
        <v>6.02</v>
      </c>
      <c r="M171" s="46">
        <v>4.66</v>
      </c>
      <c r="N171" s="102">
        <v>17697</v>
      </c>
      <c r="O171" s="72">
        <f t="shared" si="343"/>
        <v>82468.02</v>
      </c>
      <c r="P171" s="46">
        <v>2</v>
      </c>
      <c r="Q171" s="46">
        <v>1</v>
      </c>
      <c r="R171" s="46"/>
      <c r="S171" s="46"/>
      <c r="T171" s="46"/>
      <c r="U171" s="46"/>
      <c r="V171" s="46">
        <f t="shared" si="318"/>
        <v>2</v>
      </c>
      <c r="W171" s="46">
        <f t="shared" si="351"/>
        <v>1</v>
      </c>
      <c r="X171" s="46">
        <f t="shared" si="351"/>
        <v>0</v>
      </c>
      <c r="Y171" s="72">
        <f t="shared" si="322"/>
        <v>10308.502500000001</v>
      </c>
      <c r="Z171" s="72">
        <f t="shared" si="323"/>
        <v>5154.2512500000003</v>
      </c>
      <c r="AA171" s="72">
        <f t="shared" si="324"/>
        <v>0</v>
      </c>
      <c r="AB171" s="72">
        <f t="shared" si="325"/>
        <v>0</v>
      </c>
      <c r="AC171" s="72">
        <f t="shared" si="326"/>
        <v>0</v>
      </c>
      <c r="AD171" s="72">
        <f t="shared" si="327"/>
        <v>0</v>
      </c>
      <c r="AE171" s="72">
        <f t="shared" si="328"/>
        <v>15462.75375</v>
      </c>
      <c r="AF171" s="72">
        <f t="shared" si="344"/>
        <v>7731.3768749999999</v>
      </c>
      <c r="AG171" s="72"/>
      <c r="AH171" s="69">
        <f t="shared" si="290"/>
        <v>0</v>
      </c>
      <c r="AI171" s="72">
        <f t="shared" si="291"/>
        <v>23194.130624999998</v>
      </c>
      <c r="AJ171" s="79"/>
      <c r="AK171" s="136">
        <f t="shared" si="330"/>
        <v>0</v>
      </c>
      <c r="AL171" s="79"/>
      <c r="AM171" s="136">
        <f t="shared" si="331"/>
        <v>0</v>
      </c>
      <c r="AN171" s="136"/>
      <c r="AO171" s="136">
        <f t="shared" si="294"/>
        <v>0</v>
      </c>
      <c r="AP171" s="79"/>
      <c r="AQ171" s="136">
        <f t="shared" si="333"/>
        <v>0</v>
      </c>
      <c r="AR171" s="79"/>
      <c r="AS171" s="136">
        <f t="shared" si="334"/>
        <v>0</v>
      </c>
      <c r="AT171" s="137">
        <f t="shared" si="297"/>
        <v>0</v>
      </c>
      <c r="AU171" s="136">
        <f t="shared" si="297"/>
        <v>0</v>
      </c>
      <c r="AV171" s="137">
        <f t="shared" si="298"/>
        <v>0</v>
      </c>
      <c r="AW171" s="136">
        <f t="shared" si="298"/>
        <v>0</v>
      </c>
      <c r="AX171" s="79"/>
      <c r="AY171" s="79"/>
      <c r="AZ171" s="79"/>
      <c r="BA171" s="79"/>
      <c r="BB171" s="136">
        <f>SUM(N171*AY171)*50%+(N171*AZ171)*60%+(N171*BA171)*60%</f>
        <v>0</v>
      </c>
      <c r="BC171" s="46"/>
      <c r="BD171" s="46"/>
      <c r="BE171" s="46"/>
      <c r="BF171" s="72">
        <f t="shared" si="336"/>
        <v>0</v>
      </c>
      <c r="BG171" s="72">
        <f t="shared" si="337"/>
        <v>3</v>
      </c>
      <c r="BH171" s="72">
        <f t="shared" si="342"/>
        <v>6958.2391874999994</v>
      </c>
      <c r="BI171" s="72"/>
      <c r="BJ171" s="72">
        <f t="shared" si="356"/>
        <v>0</v>
      </c>
      <c r="BK171" s="69">
        <f t="shared" si="346"/>
        <v>3</v>
      </c>
      <c r="BL171" s="69">
        <f>(AE171+AF171)*30%</f>
        <v>6958.2391874999994</v>
      </c>
      <c r="BM171" s="72"/>
      <c r="BN171" s="72"/>
      <c r="BO171" s="72">
        <f>V171+W171+X171</f>
        <v>3</v>
      </c>
      <c r="BP171" s="72">
        <f t="shared" si="316"/>
        <v>1327.3125</v>
      </c>
      <c r="BQ171" s="72">
        <f t="shared" si="302"/>
        <v>15243.790874999999</v>
      </c>
      <c r="BR171" s="72">
        <f t="shared" si="303"/>
        <v>16790.06625</v>
      </c>
      <c r="BS171" s="72">
        <f t="shared" si="338"/>
        <v>6958.2391874999994</v>
      </c>
      <c r="BT171" s="72">
        <f t="shared" si="339"/>
        <v>14689.616062499999</v>
      </c>
      <c r="BU171" s="72">
        <f t="shared" si="340"/>
        <v>38437.921499999997</v>
      </c>
      <c r="BV171" s="138">
        <f t="shared" si="341"/>
        <v>461255.05799999996</v>
      </c>
      <c r="BW171" s="139" t="s">
        <v>232</v>
      </c>
    </row>
    <row r="172" spans="1:76" s="55" customFormat="1" ht="14.25" customHeight="1" x14ac:dyDescent="0.3">
      <c r="A172" s="154">
        <v>12</v>
      </c>
      <c r="B172" s="1" t="s">
        <v>497</v>
      </c>
      <c r="C172" s="81" t="s">
        <v>443</v>
      </c>
      <c r="D172" s="46" t="s">
        <v>61</v>
      </c>
      <c r="E172" s="102" t="s">
        <v>154</v>
      </c>
      <c r="F172" s="81">
        <v>64</v>
      </c>
      <c r="G172" s="145" t="s">
        <v>344</v>
      </c>
      <c r="H172" s="145">
        <v>44646</v>
      </c>
      <c r="I172" s="81" t="s">
        <v>63</v>
      </c>
      <c r="J172" s="46" t="s">
        <v>253</v>
      </c>
      <c r="K172" s="46" t="s">
        <v>279</v>
      </c>
      <c r="L172" s="77">
        <v>19</v>
      </c>
      <c r="M172" s="46">
        <v>4.99</v>
      </c>
      <c r="N172" s="68">
        <v>17697</v>
      </c>
      <c r="O172" s="69">
        <f t="shared" si="343"/>
        <v>88308.03</v>
      </c>
      <c r="P172" s="46"/>
      <c r="Q172" s="46">
        <v>3</v>
      </c>
      <c r="R172" s="46"/>
      <c r="S172" s="46"/>
      <c r="T172" s="46"/>
      <c r="U172" s="46"/>
      <c r="V172" s="67">
        <f t="shared" ref="V172" si="357">SUM(P172+S172)</f>
        <v>0</v>
      </c>
      <c r="W172" s="67">
        <f t="shared" si="351"/>
        <v>3</v>
      </c>
      <c r="X172" s="67">
        <f t="shared" si="351"/>
        <v>0</v>
      </c>
      <c r="Y172" s="69">
        <f t="shared" si="322"/>
        <v>0</v>
      </c>
      <c r="Z172" s="69">
        <f t="shared" si="323"/>
        <v>16557.755624999998</v>
      </c>
      <c r="AA172" s="69">
        <f t="shared" si="324"/>
        <v>0</v>
      </c>
      <c r="AB172" s="69">
        <f t="shared" si="325"/>
        <v>0</v>
      </c>
      <c r="AC172" s="69">
        <f t="shared" si="326"/>
        <v>0</v>
      </c>
      <c r="AD172" s="69">
        <f t="shared" si="327"/>
        <v>0</v>
      </c>
      <c r="AE172" s="69">
        <f t="shared" ref="AE172" si="358">SUM(Y172:AD172)</f>
        <v>16557.755624999998</v>
      </c>
      <c r="AF172" s="69">
        <f t="shared" si="344"/>
        <v>8278.877812499999</v>
      </c>
      <c r="AG172" s="69"/>
      <c r="AH172" s="69">
        <f t="shared" si="290"/>
        <v>0</v>
      </c>
      <c r="AI172" s="69">
        <f t="shared" si="291"/>
        <v>24836.633437499997</v>
      </c>
      <c r="AJ172" s="78"/>
      <c r="AK172" s="71">
        <f t="shared" si="330"/>
        <v>0</v>
      </c>
      <c r="AL172" s="78"/>
      <c r="AM172" s="71">
        <f t="shared" si="331"/>
        <v>0</v>
      </c>
      <c r="AN172" s="71">
        <f t="shared" ref="AN172:AN175" si="359">AJ172+AL172</f>
        <v>0</v>
      </c>
      <c r="AO172" s="71">
        <f t="shared" si="294"/>
        <v>0</v>
      </c>
      <c r="AP172" s="78"/>
      <c r="AQ172" s="71">
        <f t="shared" si="333"/>
        <v>0</v>
      </c>
      <c r="AR172" s="78"/>
      <c r="AS172" s="71">
        <f t="shared" si="334"/>
        <v>0</v>
      </c>
      <c r="AT172" s="70">
        <f t="shared" si="297"/>
        <v>0</v>
      </c>
      <c r="AU172" s="71">
        <f t="shared" si="297"/>
        <v>0</v>
      </c>
      <c r="AV172" s="70">
        <f t="shared" si="298"/>
        <v>0</v>
      </c>
      <c r="AW172" s="71">
        <f t="shared" si="298"/>
        <v>0</v>
      </c>
      <c r="AX172" s="79"/>
      <c r="AY172" s="79"/>
      <c r="AZ172" s="79"/>
      <c r="BA172" s="79"/>
      <c r="BB172" s="71">
        <f>SUM(N172*AY172)*50%+(N172*AZ172)*60%+(N172*BA172)*60%</f>
        <v>0</v>
      </c>
      <c r="BC172" s="46"/>
      <c r="BD172" s="46"/>
      <c r="BE172" s="46"/>
      <c r="BF172" s="69">
        <f t="shared" si="336"/>
        <v>0</v>
      </c>
      <c r="BG172" s="69">
        <f t="shared" si="337"/>
        <v>3</v>
      </c>
      <c r="BH172" s="69">
        <f t="shared" si="342"/>
        <v>7450.9900312499985</v>
      </c>
      <c r="BI172" s="72"/>
      <c r="BJ172" s="72">
        <f t="shared" si="356"/>
        <v>0</v>
      </c>
      <c r="BK172" s="69"/>
      <c r="BL172" s="69"/>
      <c r="BM172" s="69"/>
      <c r="BN172" s="69"/>
      <c r="BO172" s="72">
        <v>3</v>
      </c>
      <c r="BP172" s="72">
        <f t="shared" si="316"/>
        <v>1327.3125</v>
      </c>
      <c r="BQ172" s="69">
        <f t="shared" si="302"/>
        <v>8778.3025312499994</v>
      </c>
      <c r="BR172" s="69">
        <f t="shared" si="303"/>
        <v>17885.068124999998</v>
      </c>
      <c r="BS172" s="69">
        <f t="shared" si="338"/>
        <v>7450.9900312499985</v>
      </c>
      <c r="BT172" s="69">
        <f t="shared" si="339"/>
        <v>8278.877812499999</v>
      </c>
      <c r="BU172" s="69">
        <f t="shared" si="340"/>
        <v>33614.935968749996</v>
      </c>
      <c r="BV172" s="73">
        <f t="shared" si="341"/>
        <v>403379.23162499996</v>
      </c>
      <c r="BW172" s="54"/>
    </row>
    <row r="173" spans="1:76" s="55" customFormat="1" ht="14.25" customHeight="1" x14ac:dyDescent="0.3">
      <c r="A173" s="83">
        <v>13</v>
      </c>
      <c r="B173" s="81" t="s">
        <v>133</v>
      </c>
      <c r="C173" s="81" t="s">
        <v>469</v>
      </c>
      <c r="D173" s="46" t="s">
        <v>61</v>
      </c>
      <c r="E173" s="102" t="s">
        <v>154</v>
      </c>
      <c r="F173" s="81">
        <v>64</v>
      </c>
      <c r="G173" s="145" t="s">
        <v>344</v>
      </c>
      <c r="H173" s="145">
        <v>44646</v>
      </c>
      <c r="I173" s="81" t="s">
        <v>63</v>
      </c>
      <c r="J173" s="46" t="s">
        <v>253</v>
      </c>
      <c r="K173" s="46" t="s">
        <v>279</v>
      </c>
      <c r="L173" s="77">
        <v>19</v>
      </c>
      <c r="M173" s="46">
        <v>4.99</v>
      </c>
      <c r="N173" s="68">
        <v>17697</v>
      </c>
      <c r="O173" s="69">
        <f t="shared" si="343"/>
        <v>88308.03</v>
      </c>
      <c r="P173" s="46"/>
      <c r="Q173" s="46">
        <v>2</v>
      </c>
      <c r="R173" s="46"/>
      <c r="S173" s="46"/>
      <c r="T173" s="46"/>
      <c r="U173" s="46"/>
      <c r="V173" s="67">
        <f t="shared" ref="V173" si="360">SUM(P173+S173)</f>
        <v>0</v>
      </c>
      <c r="W173" s="67">
        <f t="shared" ref="W173:X173" si="361">SUM(Q173+T173)</f>
        <v>2</v>
      </c>
      <c r="X173" s="67">
        <f t="shared" si="361"/>
        <v>0</v>
      </c>
      <c r="Y173" s="69">
        <f t="shared" si="322"/>
        <v>0</v>
      </c>
      <c r="Z173" s="69">
        <f t="shared" si="323"/>
        <v>11038.50375</v>
      </c>
      <c r="AA173" s="69">
        <f t="shared" si="324"/>
        <v>0</v>
      </c>
      <c r="AB173" s="69">
        <f t="shared" si="325"/>
        <v>0</v>
      </c>
      <c r="AC173" s="69">
        <f t="shared" si="326"/>
        <v>0</v>
      </c>
      <c r="AD173" s="69">
        <f t="shared" si="327"/>
        <v>0</v>
      </c>
      <c r="AE173" s="69">
        <f t="shared" ref="AE173" si="362">SUM(Y173:AD173)</f>
        <v>11038.50375</v>
      </c>
      <c r="AF173" s="69">
        <f t="shared" si="344"/>
        <v>5519.2518749999999</v>
      </c>
      <c r="AG173" s="69"/>
      <c r="AH173" s="69">
        <f t="shared" si="290"/>
        <v>0</v>
      </c>
      <c r="AI173" s="69">
        <f t="shared" si="291"/>
        <v>16557.755624999998</v>
      </c>
      <c r="AJ173" s="78"/>
      <c r="AK173" s="71">
        <f t="shared" si="330"/>
        <v>0</v>
      </c>
      <c r="AL173" s="78"/>
      <c r="AM173" s="71">
        <f t="shared" si="331"/>
        <v>0</v>
      </c>
      <c r="AN173" s="71">
        <f t="shared" si="359"/>
        <v>0</v>
      </c>
      <c r="AO173" s="71">
        <f t="shared" si="294"/>
        <v>0</v>
      </c>
      <c r="AP173" s="78"/>
      <c r="AQ173" s="71">
        <f t="shared" si="333"/>
        <v>0</v>
      </c>
      <c r="AR173" s="78"/>
      <c r="AS173" s="71">
        <f t="shared" si="334"/>
        <v>0</v>
      </c>
      <c r="AT173" s="70">
        <f t="shared" si="297"/>
        <v>0</v>
      </c>
      <c r="AU173" s="71">
        <f t="shared" si="297"/>
        <v>0</v>
      </c>
      <c r="AV173" s="70">
        <f t="shared" si="298"/>
        <v>0</v>
      </c>
      <c r="AW173" s="71">
        <f t="shared" si="298"/>
        <v>0</v>
      </c>
      <c r="AX173" s="79"/>
      <c r="AY173" s="79"/>
      <c r="AZ173" s="79"/>
      <c r="BA173" s="79"/>
      <c r="BB173" s="71">
        <f>SUM(N173*AY173)*50%+(N173*AZ173)*60%+(N173*BA173)*60%</f>
        <v>0</v>
      </c>
      <c r="BC173" s="46"/>
      <c r="BD173" s="46"/>
      <c r="BE173" s="46"/>
      <c r="BF173" s="69">
        <f t="shared" si="336"/>
        <v>0</v>
      </c>
      <c r="BG173" s="69">
        <f t="shared" si="337"/>
        <v>2</v>
      </c>
      <c r="BH173" s="69">
        <f t="shared" si="342"/>
        <v>4967.326687499999</v>
      </c>
      <c r="BI173" s="72"/>
      <c r="BJ173" s="72">
        <f t="shared" si="356"/>
        <v>0</v>
      </c>
      <c r="BK173" s="69"/>
      <c r="BL173" s="69"/>
      <c r="BM173" s="69"/>
      <c r="BN173" s="69"/>
      <c r="BO173" s="72">
        <v>2</v>
      </c>
      <c r="BP173" s="72">
        <f t="shared" si="316"/>
        <v>884.875</v>
      </c>
      <c r="BQ173" s="69">
        <f t="shared" si="302"/>
        <v>5852.201687499999</v>
      </c>
      <c r="BR173" s="69">
        <f t="shared" si="303"/>
        <v>11923.37875</v>
      </c>
      <c r="BS173" s="69">
        <f t="shared" si="338"/>
        <v>4967.326687499999</v>
      </c>
      <c r="BT173" s="69">
        <f t="shared" si="339"/>
        <v>5519.2518749999999</v>
      </c>
      <c r="BU173" s="69">
        <f t="shared" si="340"/>
        <v>22409.957312499995</v>
      </c>
      <c r="BV173" s="73">
        <f t="shared" si="341"/>
        <v>268919.48774999997</v>
      </c>
      <c r="BW173" s="54"/>
    </row>
    <row r="174" spans="1:76" s="55" customFormat="1" ht="14.25" customHeight="1" x14ac:dyDescent="0.3">
      <c r="A174" s="154">
        <v>14</v>
      </c>
      <c r="B174" s="81" t="s">
        <v>114</v>
      </c>
      <c r="C174" s="81" t="s">
        <v>442</v>
      </c>
      <c r="D174" s="46" t="s">
        <v>108</v>
      </c>
      <c r="E174" s="82" t="s">
        <v>115</v>
      </c>
      <c r="F174" s="75">
        <v>30</v>
      </c>
      <c r="G174" s="76">
        <v>41445</v>
      </c>
      <c r="H174" s="103">
        <v>43271</v>
      </c>
      <c r="I174" s="75" t="s">
        <v>170</v>
      </c>
      <c r="J174" s="46" t="s">
        <v>58</v>
      </c>
      <c r="K174" s="46" t="s">
        <v>116</v>
      </c>
      <c r="L174" s="77">
        <v>41</v>
      </c>
      <c r="M174" s="46">
        <v>4.5199999999999996</v>
      </c>
      <c r="N174" s="68">
        <v>17697</v>
      </c>
      <c r="O174" s="69">
        <f t="shared" si="343"/>
        <v>79990.439999999988</v>
      </c>
      <c r="P174" s="46"/>
      <c r="Q174" s="46">
        <v>2</v>
      </c>
      <c r="R174" s="46"/>
      <c r="S174" s="46"/>
      <c r="T174" s="46"/>
      <c r="U174" s="46"/>
      <c r="V174" s="67">
        <f t="shared" si="318"/>
        <v>0</v>
      </c>
      <c r="W174" s="67">
        <f t="shared" si="351"/>
        <v>2</v>
      </c>
      <c r="X174" s="67">
        <f t="shared" si="351"/>
        <v>0</v>
      </c>
      <c r="Y174" s="69">
        <f t="shared" si="322"/>
        <v>0</v>
      </c>
      <c r="Z174" s="69">
        <f t="shared" si="323"/>
        <v>9998.8049999999985</v>
      </c>
      <c r="AA174" s="69">
        <f t="shared" si="324"/>
        <v>0</v>
      </c>
      <c r="AB174" s="69">
        <f t="shared" si="325"/>
        <v>0</v>
      </c>
      <c r="AC174" s="69">
        <f t="shared" si="326"/>
        <v>0</v>
      </c>
      <c r="AD174" s="69">
        <f t="shared" si="327"/>
        <v>0</v>
      </c>
      <c r="AE174" s="69">
        <f t="shared" ref="AE174" si="363">SUM(Y174:AD174)</f>
        <v>9998.8049999999985</v>
      </c>
      <c r="AF174" s="69">
        <f t="shared" si="344"/>
        <v>4999.4024999999992</v>
      </c>
      <c r="AG174" s="69">
        <f t="shared" ref="AG174" si="364">(AE174+AF174)*10%</f>
        <v>1499.8207499999999</v>
      </c>
      <c r="AH174" s="69">
        <f t="shared" si="290"/>
        <v>0</v>
      </c>
      <c r="AI174" s="69">
        <f t="shared" si="291"/>
        <v>16498.028249999996</v>
      </c>
      <c r="AJ174" s="78"/>
      <c r="AK174" s="71">
        <f t="shared" si="330"/>
        <v>0</v>
      </c>
      <c r="AL174" s="78"/>
      <c r="AM174" s="71">
        <f t="shared" si="331"/>
        <v>0</v>
      </c>
      <c r="AN174" s="71">
        <f t="shared" si="359"/>
        <v>0</v>
      </c>
      <c r="AO174" s="71">
        <f t="shared" si="294"/>
        <v>0</v>
      </c>
      <c r="AP174" s="78"/>
      <c r="AQ174" s="71">
        <f t="shared" si="333"/>
        <v>0</v>
      </c>
      <c r="AR174" s="78"/>
      <c r="AS174" s="71">
        <f t="shared" si="334"/>
        <v>0</v>
      </c>
      <c r="AT174" s="70">
        <f t="shared" si="297"/>
        <v>0</v>
      </c>
      <c r="AU174" s="71">
        <f t="shared" si="297"/>
        <v>0</v>
      </c>
      <c r="AV174" s="70">
        <f t="shared" si="298"/>
        <v>0</v>
      </c>
      <c r="AW174" s="71">
        <f t="shared" si="298"/>
        <v>0</v>
      </c>
      <c r="AX174" s="79"/>
      <c r="AY174" s="80"/>
      <c r="AZ174" s="80"/>
      <c r="BA174" s="80"/>
      <c r="BB174" s="71"/>
      <c r="BC174" s="46"/>
      <c r="BD174" s="46"/>
      <c r="BE174" s="46"/>
      <c r="BF174" s="69">
        <f t="shared" si="336"/>
        <v>0</v>
      </c>
      <c r="BG174" s="69">
        <f t="shared" si="337"/>
        <v>2</v>
      </c>
      <c r="BH174" s="69">
        <f t="shared" si="342"/>
        <v>4499.4622499999987</v>
      </c>
      <c r="BI174" s="72"/>
      <c r="BJ174" s="72">
        <f t="shared" si="356"/>
        <v>0</v>
      </c>
      <c r="BK174" s="69"/>
      <c r="BL174" s="69"/>
      <c r="BM174" s="69"/>
      <c r="BN174" s="69"/>
      <c r="BO174" s="72">
        <v>2</v>
      </c>
      <c r="BP174" s="72">
        <f t="shared" si="316"/>
        <v>884.875</v>
      </c>
      <c r="BQ174" s="69">
        <f t="shared" si="302"/>
        <v>5384.3372499999987</v>
      </c>
      <c r="BR174" s="69">
        <f t="shared" si="303"/>
        <v>12383.500749999999</v>
      </c>
      <c r="BS174" s="69">
        <f t="shared" si="338"/>
        <v>4499.4622499999987</v>
      </c>
      <c r="BT174" s="69">
        <f t="shared" si="339"/>
        <v>4999.4024999999992</v>
      </c>
      <c r="BU174" s="69">
        <f t="shared" si="340"/>
        <v>21882.365499999993</v>
      </c>
      <c r="BV174" s="73">
        <f t="shared" si="341"/>
        <v>262588.38599999994</v>
      </c>
      <c r="BW174" s="54"/>
    </row>
    <row r="175" spans="1:76" s="55" customFormat="1" ht="14.25" customHeight="1" x14ac:dyDescent="0.3">
      <c r="A175" s="83">
        <v>15</v>
      </c>
      <c r="B175" s="192" t="s">
        <v>497</v>
      </c>
      <c r="C175" s="81" t="s">
        <v>80</v>
      </c>
      <c r="D175" s="46" t="s">
        <v>61</v>
      </c>
      <c r="E175" s="82" t="s">
        <v>81</v>
      </c>
      <c r="F175" s="135">
        <v>68</v>
      </c>
      <c r="G175" s="103">
        <v>42895</v>
      </c>
      <c r="H175" s="103">
        <v>44721</v>
      </c>
      <c r="I175" s="135" t="s">
        <v>171</v>
      </c>
      <c r="J175" s="46" t="s">
        <v>71</v>
      </c>
      <c r="K175" s="46" t="s">
        <v>72</v>
      </c>
      <c r="L175" s="77">
        <v>30.1</v>
      </c>
      <c r="M175" s="46">
        <v>5.2</v>
      </c>
      <c r="N175" s="68">
        <v>17697</v>
      </c>
      <c r="O175" s="69">
        <f t="shared" si="343"/>
        <v>92024.400000000009</v>
      </c>
      <c r="P175" s="46"/>
      <c r="Q175" s="46">
        <v>2</v>
      </c>
      <c r="R175" s="46"/>
      <c r="S175" s="46"/>
      <c r="T175" s="46"/>
      <c r="U175" s="46"/>
      <c r="V175" s="67">
        <f t="shared" si="318"/>
        <v>0</v>
      </c>
      <c r="W175" s="67">
        <f t="shared" ref="W175:X175" si="365">SUM(Q175+T175)</f>
        <v>2</v>
      </c>
      <c r="X175" s="67">
        <f t="shared" si="365"/>
        <v>0</v>
      </c>
      <c r="Y175" s="69">
        <f t="shared" si="322"/>
        <v>0</v>
      </c>
      <c r="Z175" s="69">
        <f t="shared" si="323"/>
        <v>11503.050000000001</v>
      </c>
      <c r="AA175" s="69">
        <f t="shared" si="324"/>
        <v>0</v>
      </c>
      <c r="AB175" s="69">
        <f t="shared" si="325"/>
        <v>0</v>
      </c>
      <c r="AC175" s="69">
        <f t="shared" si="326"/>
        <v>0</v>
      </c>
      <c r="AD175" s="69">
        <f t="shared" si="327"/>
        <v>0</v>
      </c>
      <c r="AE175" s="69">
        <f t="shared" ref="AE175" si="366">SUM(Y175:AD175)</f>
        <v>11503.050000000001</v>
      </c>
      <c r="AF175" s="69">
        <f t="shared" si="344"/>
        <v>5751.5250000000005</v>
      </c>
      <c r="AG175" s="69"/>
      <c r="AH175" s="69">
        <f t="shared" si="290"/>
        <v>0</v>
      </c>
      <c r="AI175" s="69">
        <f t="shared" si="291"/>
        <v>17254.575000000001</v>
      </c>
      <c r="AJ175" s="78"/>
      <c r="AK175" s="71">
        <f t="shared" si="330"/>
        <v>0</v>
      </c>
      <c r="AL175" s="78"/>
      <c r="AM175" s="71">
        <f t="shared" si="331"/>
        <v>0</v>
      </c>
      <c r="AN175" s="71">
        <f t="shared" si="359"/>
        <v>0</v>
      </c>
      <c r="AO175" s="71">
        <f t="shared" si="294"/>
        <v>0</v>
      </c>
      <c r="AP175" s="78"/>
      <c r="AQ175" s="71">
        <f t="shared" si="333"/>
        <v>0</v>
      </c>
      <c r="AR175" s="78"/>
      <c r="AS175" s="71">
        <f t="shared" si="334"/>
        <v>0</v>
      </c>
      <c r="AT175" s="70">
        <f t="shared" si="297"/>
        <v>0</v>
      </c>
      <c r="AU175" s="71">
        <f t="shared" si="297"/>
        <v>0</v>
      </c>
      <c r="AV175" s="70">
        <f t="shared" si="298"/>
        <v>0</v>
      </c>
      <c r="AW175" s="71">
        <f t="shared" si="298"/>
        <v>0</v>
      </c>
      <c r="AX175" s="79"/>
      <c r="AY175" s="80"/>
      <c r="AZ175" s="80"/>
      <c r="BA175" s="80"/>
      <c r="BB175" s="71"/>
      <c r="BC175" s="46"/>
      <c r="BD175" s="46"/>
      <c r="BE175" s="46"/>
      <c r="BF175" s="69">
        <f t="shared" si="336"/>
        <v>0</v>
      </c>
      <c r="BG175" s="69">
        <f t="shared" si="337"/>
        <v>2</v>
      </c>
      <c r="BH175" s="69">
        <f t="shared" si="342"/>
        <v>5176.3725000000004</v>
      </c>
      <c r="BI175" s="72"/>
      <c r="BJ175" s="72">
        <f t="shared" si="356"/>
        <v>0</v>
      </c>
      <c r="BK175" s="69"/>
      <c r="BL175" s="69"/>
      <c r="BM175" s="69"/>
      <c r="BN175" s="69"/>
      <c r="BO175" s="72">
        <v>2</v>
      </c>
      <c r="BP175" s="72">
        <f t="shared" si="316"/>
        <v>884.875</v>
      </c>
      <c r="BQ175" s="69">
        <f t="shared" si="302"/>
        <v>6061.2475000000004</v>
      </c>
      <c r="BR175" s="69">
        <f t="shared" si="303"/>
        <v>12387.925000000001</v>
      </c>
      <c r="BS175" s="69">
        <f t="shared" si="338"/>
        <v>5176.3725000000004</v>
      </c>
      <c r="BT175" s="69">
        <f t="shared" si="339"/>
        <v>5751.5250000000005</v>
      </c>
      <c r="BU175" s="69">
        <f t="shared" si="340"/>
        <v>23315.822500000002</v>
      </c>
      <c r="BV175" s="73">
        <f t="shared" si="341"/>
        <v>279789.87</v>
      </c>
      <c r="BW175" s="54" t="s">
        <v>271</v>
      </c>
    </row>
    <row r="176" spans="1:76" s="139" customFormat="1" ht="14.25" customHeight="1" x14ac:dyDescent="0.3">
      <c r="A176" s="154">
        <v>16</v>
      </c>
      <c r="B176" s="81" t="s">
        <v>230</v>
      </c>
      <c r="C176" s="81" t="s">
        <v>398</v>
      </c>
      <c r="D176" s="46" t="s">
        <v>61</v>
      </c>
      <c r="E176" s="102" t="s">
        <v>256</v>
      </c>
      <c r="F176" s="135"/>
      <c r="G176" s="103"/>
      <c r="H176" s="103"/>
      <c r="I176" s="135"/>
      <c r="J176" s="46" t="s">
        <v>65</v>
      </c>
      <c r="K176" s="46" t="s">
        <v>62</v>
      </c>
      <c r="L176" s="77">
        <v>3.04</v>
      </c>
      <c r="M176" s="46">
        <v>4.2300000000000004</v>
      </c>
      <c r="N176" s="102">
        <v>17697</v>
      </c>
      <c r="O176" s="72">
        <f t="shared" si="343"/>
        <v>74858.310000000012</v>
      </c>
      <c r="P176" s="46"/>
      <c r="Q176" s="46">
        <v>4</v>
      </c>
      <c r="R176" s="46"/>
      <c r="S176" s="46"/>
      <c r="T176" s="46"/>
      <c r="U176" s="46"/>
      <c r="V176" s="46">
        <f t="shared" si="318"/>
        <v>0</v>
      </c>
      <c r="W176" s="46">
        <f t="shared" si="351"/>
        <v>4</v>
      </c>
      <c r="X176" s="46">
        <f t="shared" si="351"/>
        <v>0</v>
      </c>
      <c r="Y176" s="72">
        <f t="shared" si="322"/>
        <v>0</v>
      </c>
      <c r="Z176" s="72">
        <f t="shared" si="323"/>
        <v>18714.577500000003</v>
      </c>
      <c r="AA176" s="72">
        <f t="shared" si="324"/>
        <v>0</v>
      </c>
      <c r="AB176" s="72">
        <f t="shared" si="325"/>
        <v>0</v>
      </c>
      <c r="AC176" s="72">
        <f t="shared" si="326"/>
        <v>0</v>
      </c>
      <c r="AD176" s="72">
        <f t="shared" si="327"/>
        <v>0</v>
      </c>
      <c r="AE176" s="72">
        <f t="shared" si="328"/>
        <v>18714.577500000003</v>
      </c>
      <c r="AF176" s="72">
        <f t="shared" si="344"/>
        <v>9357.2887500000015</v>
      </c>
      <c r="AG176" s="72">
        <f t="shared" si="347"/>
        <v>2807.1866250000007</v>
      </c>
      <c r="AH176" s="69">
        <f t="shared" si="290"/>
        <v>0</v>
      </c>
      <c r="AI176" s="72">
        <f t="shared" si="291"/>
        <v>30879.052875000005</v>
      </c>
      <c r="AJ176" s="79"/>
      <c r="AK176" s="136">
        <f t="shared" si="330"/>
        <v>0</v>
      </c>
      <c r="AL176" s="78"/>
      <c r="AM176" s="136">
        <f t="shared" si="331"/>
        <v>0</v>
      </c>
      <c r="AN176" s="136"/>
      <c r="AO176" s="136">
        <f t="shared" si="294"/>
        <v>0</v>
      </c>
      <c r="AP176" s="78"/>
      <c r="AQ176" s="136">
        <f t="shared" si="333"/>
        <v>0</v>
      </c>
      <c r="AR176" s="78"/>
      <c r="AS176" s="136">
        <f t="shared" si="334"/>
        <v>0</v>
      </c>
      <c r="AT176" s="137">
        <f t="shared" si="297"/>
        <v>0</v>
      </c>
      <c r="AU176" s="136">
        <f t="shared" si="297"/>
        <v>0</v>
      </c>
      <c r="AV176" s="137">
        <f t="shared" si="298"/>
        <v>0</v>
      </c>
      <c r="AW176" s="136">
        <f t="shared" si="298"/>
        <v>0</v>
      </c>
      <c r="AX176" s="79"/>
      <c r="AY176" s="80"/>
      <c r="AZ176" s="80"/>
      <c r="BA176" s="80"/>
      <c r="BB176" s="136">
        <f>SUM(N176*AY176)*50%+(N176*AZ176)*60%+(N176*BA176)*60%</f>
        <v>0</v>
      </c>
      <c r="BC176" s="46"/>
      <c r="BD176" s="46"/>
      <c r="BE176" s="46"/>
      <c r="BF176" s="72">
        <f t="shared" si="336"/>
        <v>0</v>
      </c>
      <c r="BG176" s="72">
        <f t="shared" si="337"/>
        <v>4</v>
      </c>
      <c r="BH176" s="72">
        <f t="shared" si="342"/>
        <v>8421.5598750000008</v>
      </c>
      <c r="BI176" s="72"/>
      <c r="BJ176" s="72">
        <f t="shared" si="356"/>
        <v>0</v>
      </c>
      <c r="BK176" s="69"/>
      <c r="BL176" s="69"/>
      <c r="BM176" s="72"/>
      <c r="BN176" s="72"/>
      <c r="BO176" s="72">
        <v>4</v>
      </c>
      <c r="BP176" s="72">
        <f t="shared" si="316"/>
        <v>1769.75</v>
      </c>
      <c r="BQ176" s="72">
        <f t="shared" si="302"/>
        <v>10191.309875000001</v>
      </c>
      <c r="BR176" s="72">
        <f t="shared" si="303"/>
        <v>23291.514125000005</v>
      </c>
      <c r="BS176" s="72">
        <f t="shared" si="338"/>
        <v>8421.5598750000008</v>
      </c>
      <c r="BT176" s="72">
        <f t="shared" si="339"/>
        <v>9357.2887500000015</v>
      </c>
      <c r="BU176" s="72">
        <f t="shared" si="340"/>
        <v>41070.362750000008</v>
      </c>
      <c r="BV176" s="138">
        <f t="shared" si="341"/>
        <v>492844.35300000012</v>
      </c>
    </row>
    <row r="177" spans="1:76" s="139" customFormat="1" ht="14.25" customHeight="1" x14ac:dyDescent="0.3">
      <c r="A177" s="83">
        <v>17</v>
      </c>
      <c r="B177" s="126" t="s">
        <v>478</v>
      </c>
      <c r="C177" s="81" t="s">
        <v>398</v>
      </c>
      <c r="D177" s="127" t="s">
        <v>108</v>
      </c>
      <c r="E177" s="132" t="s">
        <v>126</v>
      </c>
      <c r="F177" s="135"/>
      <c r="G177" s="134"/>
      <c r="H177" s="134"/>
      <c r="I177" s="135" t="s">
        <v>170</v>
      </c>
      <c r="J177" s="46" t="s">
        <v>65</v>
      </c>
      <c r="K177" s="46" t="s">
        <v>83</v>
      </c>
      <c r="L177" s="77">
        <v>0</v>
      </c>
      <c r="M177" s="46">
        <v>3.32</v>
      </c>
      <c r="N177" s="102">
        <v>17698</v>
      </c>
      <c r="O177" s="72">
        <f>N177*M177</f>
        <v>58757.36</v>
      </c>
      <c r="P177" s="46">
        <v>2</v>
      </c>
      <c r="Q177" s="46"/>
      <c r="R177" s="46"/>
      <c r="S177" s="46"/>
      <c r="T177" s="46"/>
      <c r="U177" s="46"/>
      <c r="V177" s="46">
        <f t="shared" ref="V177" si="367">SUM(P177+S177)</f>
        <v>2</v>
      </c>
      <c r="W177" s="46">
        <f t="shared" si="351"/>
        <v>0</v>
      </c>
      <c r="X177" s="46">
        <f t="shared" si="351"/>
        <v>0</v>
      </c>
      <c r="Y177" s="72">
        <f t="shared" si="322"/>
        <v>7344.67</v>
      </c>
      <c r="Z177" s="72">
        <f t="shared" si="323"/>
        <v>0</v>
      </c>
      <c r="AA177" s="72">
        <f t="shared" si="324"/>
        <v>0</v>
      </c>
      <c r="AB177" s="72">
        <f t="shared" si="325"/>
        <v>0</v>
      </c>
      <c r="AC177" s="72">
        <f t="shared" si="326"/>
        <v>0</v>
      </c>
      <c r="AD177" s="72">
        <f t="shared" si="327"/>
        <v>0</v>
      </c>
      <c r="AE177" s="72">
        <f>SUM(Y177:AD177)</f>
        <v>7344.67</v>
      </c>
      <c r="AF177" s="72">
        <f t="shared" si="344"/>
        <v>3672.335</v>
      </c>
      <c r="AG177" s="72"/>
      <c r="AH177" s="69">
        <f t="shared" si="290"/>
        <v>0</v>
      </c>
      <c r="AI177" s="72">
        <f>AH177+AG177+AF177+AE177</f>
        <v>11017.005000000001</v>
      </c>
      <c r="AJ177" s="78"/>
      <c r="AK177" s="136">
        <f t="shared" si="330"/>
        <v>0</v>
      </c>
      <c r="AL177" s="78"/>
      <c r="AM177" s="136">
        <f t="shared" si="331"/>
        <v>0</v>
      </c>
      <c r="AN177" s="136">
        <f t="shared" ref="AN177" si="368">AJ177+AL177</f>
        <v>0</v>
      </c>
      <c r="AO177" s="136">
        <f t="shared" si="294"/>
        <v>0</v>
      </c>
      <c r="AP177" s="78"/>
      <c r="AQ177" s="136">
        <f t="shared" si="333"/>
        <v>0</v>
      </c>
      <c r="AR177" s="78"/>
      <c r="AS177" s="136">
        <f t="shared" si="334"/>
        <v>0</v>
      </c>
      <c r="AT177" s="137">
        <f t="shared" ref="AT177:AU177" si="369">AP177+AR177</f>
        <v>0</v>
      </c>
      <c r="AU177" s="136">
        <f t="shared" si="369"/>
        <v>0</v>
      </c>
      <c r="AV177" s="137">
        <f t="shared" ref="AV177:AW177" si="370">AN177+AT177</f>
        <v>0</v>
      </c>
      <c r="AW177" s="136">
        <f t="shared" si="370"/>
        <v>0</v>
      </c>
      <c r="AX177" s="79"/>
      <c r="AY177" s="80"/>
      <c r="AZ177" s="79"/>
      <c r="BA177" s="80"/>
      <c r="BB177" s="136">
        <f>SUM(N177*AY177)*50%+(N177*AZ177)*60%+(N177*BA177)*60%</f>
        <v>0</v>
      </c>
      <c r="BC177" s="46"/>
      <c r="BD177" s="46"/>
      <c r="BE177" s="46"/>
      <c r="BF177" s="72">
        <f t="shared" si="336"/>
        <v>0</v>
      </c>
      <c r="BG177" s="72">
        <f t="shared" si="337"/>
        <v>2</v>
      </c>
      <c r="BH177" s="72">
        <f t="shared" si="342"/>
        <v>3305.1015000000002</v>
      </c>
      <c r="BI177" s="72"/>
      <c r="BJ177" s="72">
        <f t="shared" si="356"/>
        <v>0</v>
      </c>
      <c r="BK177" s="72"/>
      <c r="BL177" s="72"/>
      <c r="BM177" s="72"/>
      <c r="BN177" s="72"/>
      <c r="BO177" s="72">
        <v>2</v>
      </c>
      <c r="BP177" s="72">
        <f>7079/16*BO177</f>
        <v>884.875</v>
      </c>
      <c r="BQ177" s="72">
        <f t="shared" si="302"/>
        <v>4189.9765000000007</v>
      </c>
      <c r="BR177" s="72">
        <f t="shared" si="303"/>
        <v>8229.5450000000001</v>
      </c>
      <c r="BS177" s="72">
        <f>AW177+BB177+BH177+BJ177</f>
        <v>3305.1015000000002</v>
      </c>
      <c r="BT177" s="72">
        <f t="shared" si="339"/>
        <v>3672.335</v>
      </c>
      <c r="BU177" s="72">
        <f t="shared" si="340"/>
        <v>15206.981500000002</v>
      </c>
      <c r="BV177" s="138">
        <f>BU177*12</f>
        <v>182483.77800000002</v>
      </c>
    </row>
    <row r="178" spans="1:76" s="55" customFormat="1" ht="14.25" customHeight="1" x14ac:dyDescent="0.3">
      <c r="A178" s="83"/>
      <c r="B178" s="86" t="s">
        <v>131</v>
      </c>
      <c r="C178" s="81"/>
      <c r="D178" s="46"/>
      <c r="E178" s="82"/>
      <c r="F178" s="133"/>
      <c r="G178" s="134"/>
      <c r="H178" s="134"/>
      <c r="I178" s="133"/>
      <c r="J178" s="46"/>
      <c r="K178" s="46"/>
      <c r="L178" s="77"/>
      <c r="M178" s="150"/>
      <c r="N178" s="102"/>
      <c r="O178" s="94">
        <f>SUM(O179:O228)</f>
        <v>4296831.5999999987</v>
      </c>
      <c r="P178" s="94">
        <f>SUM(P179:P228)</f>
        <v>0</v>
      </c>
      <c r="Q178" s="94">
        <f>SUM(Q179:Q228)</f>
        <v>0</v>
      </c>
      <c r="R178" s="94">
        <f>SUM(R179:R228)</f>
        <v>0</v>
      </c>
      <c r="S178" s="94">
        <f>SUM(S179:S228)</f>
        <v>18</v>
      </c>
      <c r="T178" s="94">
        <f>SUM(T179:T229)</f>
        <v>58</v>
      </c>
      <c r="U178" s="94">
        <f t="shared" ref="U178:BM178" si="371">SUM(U179:U228)</f>
        <v>0</v>
      </c>
      <c r="V178" s="94">
        <f t="shared" si="371"/>
        <v>18</v>
      </c>
      <c r="W178" s="94">
        <f t="shared" si="371"/>
        <v>52</v>
      </c>
      <c r="X178" s="94">
        <f t="shared" si="371"/>
        <v>0</v>
      </c>
      <c r="Y178" s="94">
        <f t="shared" si="371"/>
        <v>0</v>
      </c>
      <c r="Z178" s="94">
        <f t="shared" si="371"/>
        <v>0</v>
      </c>
      <c r="AA178" s="94">
        <f t="shared" si="371"/>
        <v>0</v>
      </c>
      <c r="AB178" s="94">
        <f t="shared" si="371"/>
        <v>96437.58937500001</v>
      </c>
      <c r="AC178" s="94">
        <f t="shared" si="371"/>
        <v>269812.88624999992</v>
      </c>
      <c r="AD178" s="94">
        <f t="shared" si="371"/>
        <v>0</v>
      </c>
      <c r="AE178" s="94">
        <f t="shared" si="371"/>
        <v>366250.47562500002</v>
      </c>
      <c r="AF178" s="94">
        <f t="shared" si="371"/>
        <v>183125.23781250001</v>
      </c>
      <c r="AG178" s="94">
        <f t="shared" si="371"/>
        <v>50887.7235</v>
      </c>
      <c r="AH178" s="94">
        <f t="shared" si="371"/>
        <v>15747.011812499992</v>
      </c>
      <c r="AI178" s="94">
        <f t="shared" si="371"/>
        <v>597653.90368125006</v>
      </c>
      <c r="AJ178" s="94">
        <f t="shared" si="371"/>
        <v>0</v>
      </c>
      <c r="AK178" s="94">
        <f t="shared" si="371"/>
        <v>0</v>
      </c>
      <c r="AL178" s="94">
        <f t="shared" si="371"/>
        <v>0</v>
      </c>
      <c r="AM178" s="94">
        <f t="shared" si="371"/>
        <v>0</v>
      </c>
      <c r="AN178" s="94">
        <f t="shared" si="371"/>
        <v>0</v>
      </c>
      <c r="AO178" s="94">
        <f t="shared" si="371"/>
        <v>0</v>
      </c>
      <c r="AP178" s="94">
        <f t="shared" si="371"/>
        <v>0</v>
      </c>
      <c r="AQ178" s="94">
        <f t="shared" si="371"/>
        <v>0</v>
      </c>
      <c r="AR178" s="94">
        <f t="shared" si="371"/>
        <v>0</v>
      </c>
      <c r="AS178" s="94">
        <f t="shared" si="371"/>
        <v>0</v>
      </c>
      <c r="AT178" s="94">
        <f t="shared" si="371"/>
        <v>0</v>
      </c>
      <c r="AU178" s="94">
        <f t="shared" si="371"/>
        <v>0</v>
      </c>
      <c r="AV178" s="94">
        <f t="shared" si="371"/>
        <v>0</v>
      </c>
      <c r="AW178" s="94">
        <f t="shared" si="371"/>
        <v>0</v>
      </c>
      <c r="AX178" s="94">
        <f t="shared" si="371"/>
        <v>0</v>
      </c>
      <c r="AY178" s="94">
        <f t="shared" si="371"/>
        <v>0</v>
      </c>
      <c r="AZ178" s="94">
        <f t="shared" si="371"/>
        <v>0</v>
      </c>
      <c r="BA178" s="94">
        <f t="shared" si="371"/>
        <v>0</v>
      </c>
      <c r="BB178" s="94">
        <f t="shared" si="371"/>
        <v>0</v>
      </c>
      <c r="BC178" s="94">
        <f t="shared" si="371"/>
        <v>0</v>
      </c>
      <c r="BD178" s="94">
        <f t="shared" si="371"/>
        <v>0</v>
      </c>
      <c r="BE178" s="94">
        <f t="shared" si="371"/>
        <v>0</v>
      </c>
      <c r="BF178" s="94">
        <f t="shared" si="371"/>
        <v>0</v>
      </c>
      <c r="BG178" s="94">
        <f t="shared" si="371"/>
        <v>70</v>
      </c>
      <c r="BH178" s="94">
        <f t="shared" si="371"/>
        <v>164812.71403124993</v>
      </c>
      <c r="BI178" s="94">
        <f t="shared" si="371"/>
        <v>0</v>
      </c>
      <c r="BJ178" s="94">
        <f t="shared" si="371"/>
        <v>0</v>
      </c>
      <c r="BK178" s="94">
        <f t="shared" si="371"/>
        <v>36</v>
      </c>
      <c r="BL178" s="94">
        <f t="shared" si="371"/>
        <v>130869.31500000002</v>
      </c>
      <c r="BM178" s="94">
        <f t="shared" si="371"/>
        <v>0</v>
      </c>
      <c r="BN178" s="94"/>
      <c r="BO178" s="94">
        <f t="shared" ref="BO178:BV178" si="372">SUM(BO179:BO228)</f>
        <v>0</v>
      </c>
      <c r="BP178" s="94">
        <f t="shared" si="372"/>
        <v>0</v>
      </c>
      <c r="BQ178" s="94">
        <f t="shared" si="372"/>
        <v>295682.02903125004</v>
      </c>
      <c r="BR178" s="94">
        <f t="shared" si="372"/>
        <v>432885.21093750006</v>
      </c>
      <c r="BS178" s="94">
        <f t="shared" si="372"/>
        <v>164812.71403124993</v>
      </c>
      <c r="BT178" s="94">
        <f t="shared" si="372"/>
        <v>313994.55281249993</v>
      </c>
      <c r="BU178" s="94">
        <f t="shared" si="372"/>
        <v>893335.93271249952</v>
      </c>
      <c r="BV178" s="94">
        <f t="shared" si="372"/>
        <v>10720031.192549998</v>
      </c>
      <c r="BW178" s="54"/>
    </row>
    <row r="179" spans="1:76" s="74" customFormat="1" ht="14.25" customHeight="1" x14ac:dyDescent="0.3">
      <c r="A179" s="66">
        <v>1</v>
      </c>
      <c r="B179" s="190" t="s">
        <v>497</v>
      </c>
      <c r="C179" s="104" t="s">
        <v>445</v>
      </c>
      <c r="D179" s="67" t="s">
        <v>61</v>
      </c>
      <c r="E179" s="119" t="s">
        <v>197</v>
      </c>
      <c r="F179" s="120">
        <v>70</v>
      </c>
      <c r="G179" s="121">
        <v>42905</v>
      </c>
      <c r="H179" s="121">
        <v>44731</v>
      </c>
      <c r="I179" s="120" t="s">
        <v>167</v>
      </c>
      <c r="J179" s="67" t="s">
        <v>58</v>
      </c>
      <c r="K179" s="67" t="s">
        <v>64</v>
      </c>
      <c r="L179" s="105">
        <v>28.11</v>
      </c>
      <c r="M179" s="67">
        <v>5.41</v>
      </c>
      <c r="N179" s="68">
        <v>17697</v>
      </c>
      <c r="O179" s="69">
        <f>N179*M179</f>
        <v>95740.77</v>
      </c>
      <c r="P179" s="67"/>
      <c r="Q179" s="67"/>
      <c r="R179" s="67"/>
      <c r="S179" s="67"/>
      <c r="T179" s="67">
        <v>2</v>
      </c>
      <c r="U179" s="67"/>
      <c r="V179" s="67">
        <f t="shared" ref="V179:X217" si="373">SUM(P179+S179)</f>
        <v>0</v>
      </c>
      <c r="W179" s="67">
        <f t="shared" si="373"/>
        <v>2</v>
      </c>
      <c r="X179" s="67">
        <f t="shared" si="373"/>
        <v>0</v>
      </c>
      <c r="Y179" s="69">
        <f t="shared" ref="Y179:Y228" si="374">SUM(O179/16*P179)</f>
        <v>0</v>
      </c>
      <c r="Z179" s="69">
        <f t="shared" ref="Z179:Z228" si="375">SUM(O179/16*Q179)</f>
        <v>0</v>
      </c>
      <c r="AA179" s="69">
        <f t="shared" ref="AA179:AA228" si="376">SUM(O179/16*R179)</f>
        <v>0</v>
      </c>
      <c r="AB179" s="69">
        <f t="shared" ref="AB179:AB228" si="377">SUM(O179/16*S179)</f>
        <v>0</v>
      </c>
      <c r="AC179" s="69">
        <f t="shared" ref="AC179:AC228" si="378">SUM(O179/16*T179)</f>
        <v>11967.596250000001</v>
      </c>
      <c r="AD179" s="69">
        <f t="shared" ref="AD179:AD228" si="379">SUM(O179/16*U179)</f>
        <v>0</v>
      </c>
      <c r="AE179" s="69">
        <f>SUM(Y179:AD179)</f>
        <v>11967.596250000001</v>
      </c>
      <c r="AF179" s="69">
        <f>AE179*50%</f>
        <v>5983.7981250000003</v>
      </c>
      <c r="AG179" s="69">
        <f>(AE179+AF179)*10%</f>
        <v>1795.1394375</v>
      </c>
      <c r="AH179" s="69">
        <f t="shared" si="290"/>
        <v>442.42500000000001</v>
      </c>
      <c r="AI179" s="69">
        <f>AH179+AG179+AF179+AE179</f>
        <v>20188.958812500001</v>
      </c>
      <c r="AJ179" s="70"/>
      <c r="AK179" s="71">
        <f t="shared" ref="AK179:AK229" si="380">N179/16*AJ179*40%</f>
        <v>0</v>
      </c>
      <c r="AL179" s="70"/>
      <c r="AM179" s="71">
        <f t="shared" ref="AM179:AM229" si="381">N179/16*AL179*50%</f>
        <v>0</v>
      </c>
      <c r="AN179" s="71">
        <f t="shared" ref="AN179:AO217" si="382">AJ179+AL179</f>
        <v>0</v>
      </c>
      <c r="AO179" s="71">
        <f t="shared" si="382"/>
        <v>0</v>
      </c>
      <c r="AP179" s="70"/>
      <c r="AQ179" s="71">
        <f t="shared" ref="AQ179:AQ229" si="383">N179/16*AP179*50%</f>
        <v>0</v>
      </c>
      <c r="AR179" s="70"/>
      <c r="AS179" s="71">
        <f t="shared" ref="AS179:AS229" si="384">N179/16*AR179*40%</f>
        <v>0</v>
      </c>
      <c r="AT179" s="70">
        <f t="shared" ref="AT179:AU221" si="385">AP179+AR179</f>
        <v>0</v>
      </c>
      <c r="AU179" s="71">
        <f t="shared" si="385"/>
        <v>0</v>
      </c>
      <c r="AV179" s="70">
        <f t="shared" ref="AV179:AW217" si="386">AN179+AT179</f>
        <v>0</v>
      </c>
      <c r="AW179" s="71">
        <f t="shared" si="386"/>
        <v>0</v>
      </c>
      <c r="AX179" s="71"/>
      <c r="AY179" s="174"/>
      <c r="AZ179" s="174"/>
      <c r="BA179" s="174"/>
      <c r="BB179" s="71">
        <f t="shared" ref="BB179:BB229" si="387">SUM(N179*AY179)*50%+(N179*AZ179)*60%+(N179*BA179)*60%</f>
        <v>0</v>
      </c>
      <c r="BC179" s="175"/>
      <c r="BD179" s="67"/>
      <c r="BE179" s="72">
        <f t="shared" ref="BE179:BE218" si="388">SUM(N179*BC179*20%)+(N179*BD179)*30%</f>
        <v>0</v>
      </c>
      <c r="BF179" s="69">
        <f t="shared" ref="BF179:BF221" si="389">SUM(N179*BC179*20%)+(N179*BD179)*30%</f>
        <v>0</v>
      </c>
      <c r="BG179" s="69">
        <f t="shared" ref="BG179:BG224" si="390">V179+W179+X179</f>
        <v>2</v>
      </c>
      <c r="BH179" s="69">
        <f>(AE179+AF179)*30%</f>
        <v>5385.4183125</v>
      </c>
      <c r="BI179" s="69"/>
      <c r="BJ179" s="69">
        <f t="shared" ref="BJ179:BJ224" si="391">(O179/18*BI179)*30%</f>
        <v>0</v>
      </c>
      <c r="BK179" s="72"/>
      <c r="BL179" s="72"/>
      <c r="BM179" s="69"/>
      <c r="BN179" s="69"/>
      <c r="BO179" s="69"/>
      <c r="BP179" s="72">
        <f t="shared" ref="BP179:BP224" si="392">7079/18*BO179</f>
        <v>0</v>
      </c>
      <c r="BQ179" s="69">
        <f>AW179+BB179+BF179+BH179+BJ179+BL179+BP179</f>
        <v>5385.4183125</v>
      </c>
      <c r="BR179" s="69">
        <f>AE179+AG179+AH179+BF179+BP179</f>
        <v>14205.1606875</v>
      </c>
      <c r="BS179" s="69">
        <f>AW179+BB179+BH179+BJ179</f>
        <v>5385.4183125</v>
      </c>
      <c r="BT179" s="69">
        <f t="shared" ref="BT179:BT224" si="393">AF179+BL179</f>
        <v>5983.7981250000003</v>
      </c>
      <c r="BU179" s="69">
        <f>SUM(AI179+BQ179)</f>
        <v>25574.377124999999</v>
      </c>
      <c r="BV179" s="73">
        <f>BU179*12</f>
        <v>306892.52549999999</v>
      </c>
      <c r="BW179" s="54"/>
    </row>
    <row r="180" spans="1:76" s="74" customFormat="1" ht="14.25" customHeight="1" x14ac:dyDescent="0.3">
      <c r="A180" s="83">
        <v>2</v>
      </c>
      <c r="B180" s="104" t="s">
        <v>216</v>
      </c>
      <c r="C180" s="104" t="s">
        <v>445</v>
      </c>
      <c r="D180" s="67" t="s">
        <v>61</v>
      </c>
      <c r="E180" s="68" t="s">
        <v>217</v>
      </c>
      <c r="F180" s="122">
        <v>2</v>
      </c>
      <c r="G180" s="123">
        <v>42824</v>
      </c>
      <c r="H180" s="123">
        <v>44650</v>
      </c>
      <c r="I180" s="122" t="s">
        <v>168</v>
      </c>
      <c r="J180" s="67" t="s">
        <v>67</v>
      </c>
      <c r="K180" s="67" t="s">
        <v>68</v>
      </c>
      <c r="L180" s="105">
        <v>10.01</v>
      </c>
      <c r="M180" s="67">
        <v>4.8099999999999996</v>
      </c>
      <c r="N180" s="68">
        <v>17697</v>
      </c>
      <c r="O180" s="69">
        <f>N180*M180</f>
        <v>85122.569999999992</v>
      </c>
      <c r="P180" s="67"/>
      <c r="Q180" s="67"/>
      <c r="R180" s="67"/>
      <c r="S180" s="67"/>
      <c r="T180" s="67">
        <v>2</v>
      </c>
      <c r="U180" s="67"/>
      <c r="V180" s="67">
        <f>SUM(P180+S180)</f>
        <v>0</v>
      </c>
      <c r="W180" s="67">
        <f>SUM(Q180+T180)</f>
        <v>2</v>
      </c>
      <c r="X180" s="67">
        <f>SUM(R180+U180)</f>
        <v>0</v>
      </c>
      <c r="Y180" s="69">
        <f>SUM(O180/16*P180)</f>
        <v>0</v>
      </c>
      <c r="Z180" s="69">
        <f>SUM(O180/16*Q180)</f>
        <v>0</v>
      </c>
      <c r="AA180" s="69">
        <f>SUM(O180/16*R180)</f>
        <v>0</v>
      </c>
      <c r="AB180" s="69">
        <f>SUM(O180/16*S180)</f>
        <v>0</v>
      </c>
      <c r="AC180" s="69">
        <f>SUM(O180/16*T180)</f>
        <v>10640.321249999999</v>
      </c>
      <c r="AD180" s="69">
        <f>SUM(O180/16*U180)</f>
        <v>0</v>
      </c>
      <c r="AE180" s="69">
        <f>SUM(Y180:AD180)</f>
        <v>10640.321249999999</v>
      </c>
      <c r="AF180" s="69">
        <f>AE180*50%</f>
        <v>5320.1606249999995</v>
      </c>
      <c r="AG180" s="69">
        <f>(AE180+AF180)*10%</f>
        <v>1596.0481874999998</v>
      </c>
      <c r="AH180" s="69">
        <f t="shared" si="290"/>
        <v>442.42500000000001</v>
      </c>
      <c r="AI180" s="69">
        <f>AH180+AG180+AF180+AE180</f>
        <v>17998.955062499997</v>
      </c>
      <c r="AJ180" s="106"/>
      <c r="AK180" s="71">
        <f>N180/16*AJ180*40%</f>
        <v>0</v>
      </c>
      <c r="AL180" s="106"/>
      <c r="AM180" s="71">
        <f>N180/16*AL180*50%</f>
        <v>0</v>
      </c>
      <c r="AN180" s="71">
        <f>AJ180+AL180</f>
        <v>0</v>
      </c>
      <c r="AO180" s="71">
        <f>AK180+AM180</f>
        <v>0</v>
      </c>
      <c r="AP180" s="106"/>
      <c r="AQ180" s="71">
        <f>N180/16*AP180*50%</f>
        <v>0</v>
      </c>
      <c r="AR180" s="71"/>
      <c r="AS180" s="71">
        <f>N180/16*AR180*40%</f>
        <v>0</v>
      </c>
      <c r="AT180" s="70">
        <f>AP180+AR180</f>
        <v>0</v>
      </c>
      <c r="AU180" s="71">
        <f>AQ180+AS180</f>
        <v>0</v>
      </c>
      <c r="AV180" s="70">
        <f>AN180+AT180</f>
        <v>0</v>
      </c>
      <c r="AW180" s="71">
        <f>AO180+AU180</f>
        <v>0</v>
      </c>
      <c r="AX180" s="107"/>
      <c r="AY180" s="124"/>
      <c r="AZ180" s="107"/>
      <c r="BA180" s="124"/>
      <c r="BB180" s="71">
        <f t="shared" si="387"/>
        <v>0</v>
      </c>
      <c r="BC180" s="67"/>
      <c r="BD180" s="67"/>
      <c r="BE180" s="72">
        <f t="shared" si="388"/>
        <v>0</v>
      </c>
      <c r="BF180" s="69">
        <f>SUM(N180*BC180*20%)+(N180*BD180)*30%</f>
        <v>0</v>
      </c>
      <c r="BG180" s="69">
        <f>V180+W180+X180</f>
        <v>2</v>
      </c>
      <c r="BH180" s="69">
        <f>(AE180+AF180)*30%</f>
        <v>4788.1445624999988</v>
      </c>
      <c r="BI180" s="69"/>
      <c r="BJ180" s="69">
        <f>(O180/18*BI180)*30%</f>
        <v>0</v>
      </c>
      <c r="BK180" s="72"/>
      <c r="BL180" s="72"/>
      <c r="BM180" s="69"/>
      <c r="BN180" s="69"/>
      <c r="BO180" s="69"/>
      <c r="BP180" s="72">
        <f>7079/18*BO180</f>
        <v>0</v>
      </c>
      <c r="BQ180" s="69">
        <f>AW180+BB180+BF180+BH180+BJ180+BL180+BP180</f>
        <v>4788.1445624999988</v>
      </c>
      <c r="BR180" s="69">
        <f>AE180+AG180+AH180+BF180+BP180</f>
        <v>12678.794437499999</v>
      </c>
      <c r="BS180" s="69">
        <f>AW180+BB180+BH180+BJ180</f>
        <v>4788.1445624999988</v>
      </c>
      <c r="BT180" s="69">
        <f>AF180+BL180</f>
        <v>5320.1606249999995</v>
      </c>
      <c r="BU180" s="69">
        <f>SUM(AI180+BQ180)</f>
        <v>22787.099624999995</v>
      </c>
      <c r="BV180" s="73">
        <f>BU180*12</f>
        <v>273445.19549999991</v>
      </c>
      <c r="BW180" s="54"/>
    </row>
    <row r="181" spans="1:76" s="74" customFormat="1" ht="14.25" customHeight="1" x14ac:dyDescent="0.3">
      <c r="A181" s="66">
        <v>3</v>
      </c>
      <c r="B181" s="104" t="s">
        <v>235</v>
      </c>
      <c r="C181" s="104" t="s">
        <v>445</v>
      </c>
      <c r="D181" s="67" t="s">
        <v>61</v>
      </c>
      <c r="E181" s="119" t="s">
        <v>66</v>
      </c>
      <c r="F181" s="75">
        <v>111</v>
      </c>
      <c r="G181" s="76">
        <v>44071</v>
      </c>
      <c r="H181" s="103">
        <v>45897</v>
      </c>
      <c r="I181" s="75" t="s">
        <v>168</v>
      </c>
      <c r="J181" s="67" t="s">
        <v>348</v>
      </c>
      <c r="K181" s="67" t="s">
        <v>72</v>
      </c>
      <c r="L181" s="77">
        <v>13.05</v>
      </c>
      <c r="M181" s="46">
        <v>4.95</v>
      </c>
      <c r="N181" s="68">
        <v>17697</v>
      </c>
      <c r="O181" s="69">
        <f t="shared" ref="O181:O205" si="394">N181*M181</f>
        <v>87600.150000000009</v>
      </c>
      <c r="P181" s="67"/>
      <c r="Q181" s="67"/>
      <c r="R181" s="67"/>
      <c r="S181" s="67"/>
      <c r="T181" s="67">
        <v>1</v>
      </c>
      <c r="U181" s="67"/>
      <c r="V181" s="67">
        <f t="shared" ref="V181:X185" si="395">SUM(P181+S181)</f>
        <v>0</v>
      </c>
      <c r="W181" s="67">
        <f t="shared" si="395"/>
        <v>1</v>
      </c>
      <c r="X181" s="67">
        <f t="shared" si="395"/>
        <v>0</v>
      </c>
      <c r="Y181" s="69">
        <f>SUM(O181/16*P181)</f>
        <v>0</v>
      </c>
      <c r="Z181" s="69">
        <f>SUM(O181/16*Q181)</f>
        <v>0</v>
      </c>
      <c r="AA181" s="69">
        <f>SUM(O181/16*R181)</f>
        <v>0</v>
      </c>
      <c r="AB181" s="69">
        <f>SUM(O181/16*S181)</f>
        <v>0</v>
      </c>
      <c r="AC181" s="69">
        <f>SUM(O181/16*T181)</f>
        <v>5475.0093750000005</v>
      </c>
      <c r="AD181" s="69">
        <f>SUM(O181/16*U181)</f>
        <v>0</v>
      </c>
      <c r="AE181" s="69">
        <f t="shared" ref="AE181" si="396">SUM(Y181:AD181)</f>
        <v>5475.0093750000005</v>
      </c>
      <c r="AF181" s="69">
        <f t="shared" ref="AF181:AF205" si="397">AE181*50%</f>
        <v>2737.5046875000003</v>
      </c>
      <c r="AG181" s="69">
        <f t="shared" ref="AG181:AG185" si="398">(AE181+AF181)*10%</f>
        <v>821.25140625000006</v>
      </c>
      <c r="AH181" s="69">
        <f t="shared" si="290"/>
        <v>221.21250000000001</v>
      </c>
      <c r="AI181" s="69">
        <f t="shared" ref="AI181:AI205" si="399">AH181+AG181+AF181+AE181</f>
        <v>9254.9779687500013</v>
      </c>
      <c r="AJ181" s="106"/>
      <c r="AK181" s="71">
        <f>N181/16*AJ181*40%</f>
        <v>0</v>
      </c>
      <c r="AL181" s="106"/>
      <c r="AM181" s="71">
        <f>N181/16*AL181*50%</f>
        <v>0</v>
      </c>
      <c r="AN181" s="71">
        <f t="shared" ref="AN181:AO182" si="400">AJ181+AL181</f>
        <v>0</v>
      </c>
      <c r="AO181" s="71">
        <f t="shared" si="400"/>
        <v>0</v>
      </c>
      <c r="AP181" s="106"/>
      <c r="AQ181" s="71">
        <f>N181/16*AP181*50%</f>
        <v>0</v>
      </c>
      <c r="AR181" s="106"/>
      <c r="AS181" s="71">
        <f>N181/16*AR181*40%</f>
        <v>0</v>
      </c>
      <c r="AT181" s="70">
        <f t="shared" ref="AT181:AU196" si="401">AP181+AR181</f>
        <v>0</v>
      </c>
      <c r="AU181" s="71">
        <f t="shared" si="401"/>
        <v>0</v>
      </c>
      <c r="AV181" s="70">
        <f>AN181+AT181</f>
        <v>0</v>
      </c>
      <c r="AW181" s="71">
        <f t="shared" ref="AW181:AW205" si="402">AO181+AU181</f>
        <v>0</v>
      </c>
      <c r="AX181" s="107"/>
      <c r="AY181" s="107"/>
      <c r="AZ181" s="107"/>
      <c r="BA181" s="124"/>
      <c r="BB181" s="71">
        <f t="shared" si="387"/>
        <v>0</v>
      </c>
      <c r="BC181" s="67"/>
      <c r="BD181" s="67"/>
      <c r="BE181" s="72">
        <f t="shared" si="388"/>
        <v>0</v>
      </c>
      <c r="BF181" s="69">
        <f>SUM(N181*BC181*20%)+(N181*BD181)*30%</f>
        <v>0</v>
      </c>
      <c r="BG181" s="69">
        <f t="shared" ref="BG181:BG193" si="403">V181+W181+X181</f>
        <v>1</v>
      </c>
      <c r="BH181" s="69">
        <f t="shared" ref="BH181:BH205" si="404">(AE181+AF181)*30%</f>
        <v>2463.7542187499998</v>
      </c>
      <c r="BI181" s="69"/>
      <c r="BJ181" s="69">
        <f>(O181/18*BI181)*30%</f>
        <v>0</v>
      </c>
      <c r="BK181" s="72">
        <f>V181+W181+X181</f>
        <v>1</v>
      </c>
      <c r="BL181" s="72">
        <f>(AE181+AF181)*35%</f>
        <v>2874.379921875</v>
      </c>
      <c r="BM181" s="69"/>
      <c r="BN181" s="69"/>
      <c r="BO181" s="69"/>
      <c r="BP181" s="72">
        <f t="shared" ref="BP181:BP193" si="405">7079/18*BO181</f>
        <v>0</v>
      </c>
      <c r="BQ181" s="69">
        <f t="shared" ref="BQ181:BQ199" si="406">AW181+BB181+BF181+BH181+BJ181+BL181+BP181</f>
        <v>5338.1341406249994</v>
      </c>
      <c r="BR181" s="69">
        <f t="shared" ref="BR181:BR205" si="407">AE181+AG181+AH181+BF181+BP181</f>
        <v>6517.4732812500006</v>
      </c>
      <c r="BS181" s="69">
        <f t="shared" ref="BS181:BS205" si="408">AW181+BB181+BH181+BJ181</f>
        <v>2463.7542187499998</v>
      </c>
      <c r="BT181" s="69">
        <f t="shared" ref="BT181:BT205" si="409">AF181+BL181</f>
        <v>5611.8846093749999</v>
      </c>
      <c r="BU181" s="69">
        <f t="shared" ref="BU181:BU205" si="410">SUM(AI181+BQ181)</f>
        <v>14593.112109375001</v>
      </c>
      <c r="BV181" s="73">
        <f t="shared" ref="BV181:BV205" si="411">BU181*12</f>
        <v>175117.34531250002</v>
      </c>
      <c r="BW181" s="54" t="s">
        <v>231</v>
      </c>
    </row>
    <row r="182" spans="1:76" s="74" customFormat="1" ht="14.25" customHeight="1" x14ac:dyDescent="0.3">
      <c r="A182" s="83">
        <v>4</v>
      </c>
      <c r="B182" s="126" t="s">
        <v>335</v>
      </c>
      <c r="C182" s="126" t="s">
        <v>445</v>
      </c>
      <c r="D182" s="127" t="s">
        <v>61</v>
      </c>
      <c r="E182" s="128" t="s">
        <v>329</v>
      </c>
      <c r="F182" s="122">
        <v>24</v>
      </c>
      <c r="G182" s="123">
        <v>42529</v>
      </c>
      <c r="H182" s="123">
        <v>44355</v>
      </c>
      <c r="I182" s="122" t="s">
        <v>330</v>
      </c>
      <c r="J182" s="67">
        <v>1</v>
      </c>
      <c r="K182" s="67" t="s">
        <v>337</v>
      </c>
      <c r="L182" s="105">
        <v>9.11</v>
      </c>
      <c r="M182" s="67">
        <v>4.79</v>
      </c>
      <c r="N182" s="68">
        <v>17697</v>
      </c>
      <c r="O182" s="69">
        <f t="shared" si="394"/>
        <v>84768.63</v>
      </c>
      <c r="P182" s="67"/>
      <c r="Q182" s="67"/>
      <c r="R182" s="67"/>
      <c r="S182" s="67">
        <v>1</v>
      </c>
      <c r="T182" s="67"/>
      <c r="U182" s="67"/>
      <c r="V182" s="67">
        <f t="shared" si="395"/>
        <v>1</v>
      </c>
      <c r="W182" s="67">
        <f t="shared" si="395"/>
        <v>0</v>
      </c>
      <c r="X182" s="67">
        <f t="shared" si="395"/>
        <v>0</v>
      </c>
      <c r="Y182" s="69">
        <f t="shared" ref="Y182:Y204" si="412">SUM(O182/16*P182)</f>
        <v>0</v>
      </c>
      <c r="Z182" s="69">
        <f t="shared" ref="Z182:Z204" si="413">SUM(O182/16*Q182)</f>
        <v>0</v>
      </c>
      <c r="AA182" s="69">
        <f t="shared" ref="AA182:AA204" si="414">SUM(O182/16*R182)</f>
        <v>0</v>
      </c>
      <c r="AB182" s="69">
        <f t="shared" ref="AB182:AB204" si="415">SUM(O182/16*S182)</f>
        <v>5298.0393750000003</v>
      </c>
      <c r="AC182" s="69">
        <f t="shared" ref="AC182:AC204" si="416">SUM(O182/16*T182)</f>
        <v>0</v>
      </c>
      <c r="AD182" s="69">
        <f t="shared" ref="AD182:AD204" si="417">SUM(O182/16*U182)</f>
        <v>0</v>
      </c>
      <c r="AE182" s="69">
        <f t="shared" ref="AE182:AE195" si="418">SUM(Y182:AD182)</f>
        <v>5298.0393750000003</v>
      </c>
      <c r="AF182" s="69">
        <f t="shared" si="397"/>
        <v>2649.0196875000001</v>
      </c>
      <c r="AG182" s="69">
        <f t="shared" si="398"/>
        <v>794.70590625000011</v>
      </c>
      <c r="AH182" s="69">
        <f t="shared" si="290"/>
        <v>221.21250000000001</v>
      </c>
      <c r="AI182" s="69">
        <f t="shared" si="399"/>
        <v>8962.9774687499994</v>
      </c>
      <c r="AJ182" s="106"/>
      <c r="AK182" s="71">
        <f t="shared" ref="AK182:AK205" si="419">N182/16*AJ182*40%</f>
        <v>0</v>
      </c>
      <c r="AL182" s="106"/>
      <c r="AM182" s="71">
        <f t="shared" ref="AM182:AM205" si="420">N182/16*AL182*50%</f>
        <v>0</v>
      </c>
      <c r="AN182" s="71">
        <f t="shared" si="400"/>
        <v>0</v>
      </c>
      <c r="AO182" s="71">
        <f t="shared" si="400"/>
        <v>0</v>
      </c>
      <c r="AP182" s="106"/>
      <c r="AQ182" s="71">
        <f t="shared" ref="AQ182:AQ205" si="421">N182/16*AP182*50%</f>
        <v>0</v>
      </c>
      <c r="AR182" s="71"/>
      <c r="AS182" s="71">
        <f t="shared" ref="AS182:AS205" si="422">N182/16*AR182*40%</f>
        <v>0</v>
      </c>
      <c r="AT182" s="70">
        <f t="shared" si="401"/>
        <v>0</v>
      </c>
      <c r="AU182" s="71">
        <f t="shared" si="401"/>
        <v>0</v>
      </c>
      <c r="AV182" s="70">
        <f t="shared" ref="AV182:AV205" si="423">AN182+AT182</f>
        <v>0</v>
      </c>
      <c r="AW182" s="71">
        <f t="shared" si="402"/>
        <v>0</v>
      </c>
      <c r="AX182" s="107"/>
      <c r="AY182" s="124"/>
      <c r="AZ182" s="107"/>
      <c r="BA182" s="124"/>
      <c r="BB182" s="71">
        <f t="shared" si="387"/>
        <v>0</v>
      </c>
      <c r="BC182" s="67"/>
      <c r="BD182" s="67"/>
      <c r="BE182" s="72">
        <f t="shared" si="388"/>
        <v>0</v>
      </c>
      <c r="BF182" s="69">
        <f t="shared" ref="BF182:BF193" si="424">SUM(N182*BC182*20%)+(N182*BD182)*30%</f>
        <v>0</v>
      </c>
      <c r="BG182" s="69">
        <f t="shared" si="403"/>
        <v>1</v>
      </c>
      <c r="BH182" s="69">
        <f t="shared" si="404"/>
        <v>2384.1177187500002</v>
      </c>
      <c r="BI182" s="69"/>
      <c r="BJ182" s="69">
        <f t="shared" ref="BJ182:BJ194" si="425">(O182/18*BI182)*30%</f>
        <v>0</v>
      </c>
      <c r="BK182" s="72"/>
      <c r="BL182" s="72"/>
      <c r="BM182" s="69"/>
      <c r="BN182" s="69"/>
      <c r="BO182" s="69"/>
      <c r="BP182" s="72">
        <f t="shared" si="405"/>
        <v>0</v>
      </c>
      <c r="BQ182" s="69">
        <f t="shared" si="406"/>
        <v>2384.1177187500002</v>
      </c>
      <c r="BR182" s="69">
        <f t="shared" si="407"/>
        <v>6313.9577812500002</v>
      </c>
      <c r="BS182" s="69">
        <f t="shared" si="408"/>
        <v>2384.1177187500002</v>
      </c>
      <c r="BT182" s="69">
        <f t="shared" si="409"/>
        <v>2649.0196875000001</v>
      </c>
      <c r="BU182" s="69">
        <f t="shared" si="410"/>
        <v>11347.095187499999</v>
      </c>
      <c r="BV182" s="73">
        <f t="shared" si="411"/>
        <v>136165.14224999998</v>
      </c>
      <c r="BW182" s="54"/>
    </row>
    <row r="183" spans="1:76" s="74" customFormat="1" ht="14.25" customHeight="1" x14ac:dyDescent="0.3">
      <c r="A183" s="66">
        <v>5</v>
      </c>
      <c r="B183" s="129" t="s">
        <v>69</v>
      </c>
      <c r="C183" s="129" t="s">
        <v>445</v>
      </c>
      <c r="D183" s="130" t="s">
        <v>61</v>
      </c>
      <c r="E183" s="119" t="s">
        <v>246</v>
      </c>
      <c r="F183" s="122">
        <v>87</v>
      </c>
      <c r="G183" s="123">
        <v>43458</v>
      </c>
      <c r="H183" s="123">
        <v>45284</v>
      </c>
      <c r="I183" s="122" t="s">
        <v>169</v>
      </c>
      <c r="J183" s="67" t="s">
        <v>349</v>
      </c>
      <c r="K183" s="67" t="s">
        <v>64</v>
      </c>
      <c r="L183" s="105">
        <v>14.11</v>
      </c>
      <c r="M183" s="67">
        <v>5.16</v>
      </c>
      <c r="N183" s="68">
        <v>17697</v>
      </c>
      <c r="O183" s="69">
        <f t="shared" si="394"/>
        <v>91316.52</v>
      </c>
      <c r="P183" s="67"/>
      <c r="Q183" s="67"/>
      <c r="R183" s="67"/>
      <c r="S183" s="67"/>
      <c r="T183" s="67">
        <v>1</v>
      </c>
      <c r="U183" s="67"/>
      <c r="V183" s="67">
        <f t="shared" si="395"/>
        <v>0</v>
      </c>
      <c r="W183" s="67">
        <f t="shared" si="395"/>
        <v>1</v>
      </c>
      <c r="X183" s="67">
        <f t="shared" si="395"/>
        <v>0</v>
      </c>
      <c r="Y183" s="69">
        <f t="shared" si="412"/>
        <v>0</v>
      </c>
      <c r="Z183" s="69">
        <f t="shared" si="413"/>
        <v>0</v>
      </c>
      <c r="AA183" s="69">
        <f t="shared" si="414"/>
        <v>0</v>
      </c>
      <c r="AB183" s="69">
        <f t="shared" si="415"/>
        <v>0</v>
      </c>
      <c r="AC183" s="69">
        <f t="shared" si="416"/>
        <v>5707.2825000000003</v>
      </c>
      <c r="AD183" s="69">
        <f t="shared" si="417"/>
        <v>0</v>
      </c>
      <c r="AE183" s="69">
        <f t="shared" si="418"/>
        <v>5707.2825000000003</v>
      </c>
      <c r="AF183" s="69">
        <f t="shared" si="397"/>
        <v>2853.6412500000001</v>
      </c>
      <c r="AG183" s="69">
        <f t="shared" si="398"/>
        <v>856.09237500000006</v>
      </c>
      <c r="AH183" s="69">
        <f t="shared" si="290"/>
        <v>221.21250000000001</v>
      </c>
      <c r="AI183" s="69">
        <f t="shared" si="399"/>
        <v>9638.2286249999997</v>
      </c>
      <c r="AJ183" s="106"/>
      <c r="AK183" s="71">
        <f t="shared" si="419"/>
        <v>0</v>
      </c>
      <c r="AL183" s="106"/>
      <c r="AM183" s="71">
        <f t="shared" si="420"/>
        <v>0</v>
      </c>
      <c r="AN183" s="71">
        <f>AJ183+AL183</f>
        <v>0</v>
      </c>
      <c r="AO183" s="71">
        <f>AK183+AM183</f>
        <v>0</v>
      </c>
      <c r="AP183" s="106"/>
      <c r="AQ183" s="71">
        <f t="shared" si="421"/>
        <v>0</v>
      </c>
      <c r="AR183" s="71"/>
      <c r="AS183" s="71">
        <f t="shared" si="422"/>
        <v>0</v>
      </c>
      <c r="AT183" s="70">
        <f t="shared" si="401"/>
        <v>0</v>
      </c>
      <c r="AU183" s="71">
        <f t="shared" si="401"/>
        <v>0</v>
      </c>
      <c r="AV183" s="70">
        <f t="shared" si="423"/>
        <v>0</v>
      </c>
      <c r="AW183" s="71">
        <f t="shared" si="402"/>
        <v>0</v>
      </c>
      <c r="AX183" s="107"/>
      <c r="AY183" s="107"/>
      <c r="AZ183" s="124"/>
      <c r="BA183" s="107"/>
      <c r="BB183" s="71">
        <f t="shared" si="387"/>
        <v>0</v>
      </c>
      <c r="BC183" s="67"/>
      <c r="BD183" s="67"/>
      <c r="BE183" s="72">
        <f t="shared" si="388"/>
        <v>0</v>
      </c>
      <c r="BF183" s="69">
        <f t="shared" si="424"/>
        <v>0</v>
      </c>
      <c r="BG183" s="69">
        <f t="shared" si="403"/>
        <v>1</v>
      </c>
      <c r="BH183" s="69">
        <f t="shared" si="404"/>
        <v>2568.2771250000001</v>
      </c>
      <c r="BI183" s="69"/>
      <c r="BJ183" s="69">
        <f t="shared" si="425"/>
        <v>0</v>
      </c>
      <c r="BK183" s="72">
        <f>V183+W183+X183</f>
        <v>1</v>
      </c>
      <c r="BL183" s="69">
        <f>(AE183+AF183)*40%</f>
        <v>3424.3695000000002</v>
      </c>
      <c r="BM183" s="69"/>
      <c r="BN183" s="69"/>
      <c r="BO183" s="69"/>
      <c r="BP183" s="72">
        <f t="shared" si="405"/>
        <v>0</v>
      </c>
      <c r="BQ183" s="69">
        <f t="shared" si="406"/>
        <v>5992.6466250000003</v>
      </c>
      <c r="BR183" s="69">
        <f t="shared" si="407"/>
        <v>6784.5873750000001</v>
      </c>
      <c r="BS183" s="69">
        <f t="shared" si="408"/>
        <v>2568.2771250000001</v>
      </c>
      <c r="BT183" s="69">
        <f t="shared" si="409"/>
        <v>6278.0107500000004</v>
      </c>
      <c r="BU183" s="69">
        <f t="shared" si="410"/>
        <v>15630.875250000001</v>
      </c>
      <c r="BV183" s="73">
        <f t="shared" si="411"/>
        <v>187570.50300000003</v>
      </c>
      <c r="BW183" s="54" t="s">
        <v>228</v>
      </c>
    </row>
    <row r="184" spans="1:76" s="74" customFormat="1" ht="14.25" customHeight="1" x14ac:dyDescent="0.3">
      <c r="A184" s="83">
        <v>6</v>
      </c>
      <c r="B184" s="189" t="s">
        <v>497</v>
      </c>
      <c r="C184" s="129" t="s">
        <v>445</v>
      </c>
      <c r="D184" s="130" t="s">
        <v>61</v>
      </c>
      <c r="E184" s="131" t="s">
        <v>314</v>
      </c>
      <c r="F184" s="122">
        <v>119</v>
      </c>
      <c r="G184" s="123">
        <v>44377</v>
      </c>
      <c r="H184" s="123">
        <v>46203</v>
      </c>
      <c r="I184" s="122" t="s">
        <v>165</v>
      </c>
      <c r="J184" s="67" t="s">
        <v>348</v>
      </c>
      <c r="K184" s="67" t="s">
        <v>68</v>
      </c>
      <c r="L184" s="105">
        <v>11</v>
      </c>
      <c r="M184" s="67">
        <v>4.8099999999999996</v>
      </c>
      <c r="N184" s="68">
        <v>17697</v>
      </c>
      <c r="O184" s="69">
        <f t="shared" si="394"/>
        <v>85122.569999999992</v>
      </c>
      <c r="P184" s="67"/>
      <c r="Q184" s="67"/>
      <c r="R184" s="67"/>
      <c r="S184" s="67"/>
      <c r="T184" s="67">
        <v>1</v>
      </c>
      <c r="U184" s="67"/>
      <c r="V184" s="67">
        <f t="shared" si="395"/>
        <v>0</v>
      </c>
      <c r="W184" s="67">
        <f t="shared" si="395"/>
        <v>1</v>
      </c>
      <c r="X184" s="67">
        <f t="shared" si="395"/>
        <v>0</v>
      </c>
      <c r="Y184" s="69">
        <f t="shared" si="412"/>
        <v>0</v>
      </c>
      <c r="Z184" s="69">
        <f t="shared" si="413"/>
        <v>0</v>
      </c>
      <c r="AA184" s="69">
        <f t="shared" si="414"/>
        <v>0</v>
      </c>
      <c r="AB184" s="69">
        <f t="shared" si="415"/>
        <v>0</v>
      </c>
      <c r="AC184" s="69">
        <f t="shared" si="416"/>
        <v>5320.1606249999995</v>
      </c>
      <c r="AD184" s="69">
        <f t="shared" si="417"/>
        <v>0</v>
      </c>
      <c r="AE184" s="69">
        <f t="shared" si="418"/>
        <v>5320.1606249999995</v>
      </c>
      <c r="AF184" s="69">
        <f t="shared" si="397"/>
        <v>2660.0803124999998</v>
      </c>
      <c r="AG184" s="69">
        <f t="shared" si="398"/>
        <v>798.02409374999991</v>
      </c>
      <c r="AH184" s="69">
        <f t="shared" si="290"/>
        <v>221.21250000000001</v>
      </c>
      <c r="AI184" s="69">
        <f t="shared" si="399"/>
        <v>8999.4775312499987</v>
      </c>
      <c r="AJ184" s="106"/>
      <c r="AK184" s="71">
        <f t="shared" si="419"/>
        <v>0</v>
      </c>
      <c r="AL184" s="106"/>
      <c r="AM184" s="71">
        <f t="shared" si="420"/>
        <v>0</v>
      </c>
      <c r="AN184" s="71"/>
      <c r="AO184" s="71">
        <f t="shared" ref="AO184:AO199" si="426">AK184+AM184</f>
        <v>0</v>
      </c>
      <c r="AP184" s="106"/>
      <c r="AQ184" s="71">
        <f t="shared" si="421"/>
        <v>0</v>
      </c>
      <c r="AR184" s="70"/>
      <c r="AS184" s="71">
        <f t="shared" si="422"/>
        <v>0</v>
      </c>
      <c r="AT184" s="70">
        <f t="shared" si="401"/>
        <v>0</v>
      </c>
      <c r="AU184" s="71">
        <f t="shared" si="401"/>
        <v>0</v>
      </c>
      <c r="AV184" s="70">
        <f t="shared" si="423"/>
        <v>0</v>
      </c>
      <c r="AW184" s="71">
        <f t="shared" si="402"/>
        <v>0</v>
      </c>
      <c r="AX184" s="107"/>
      <c r="AY184" s="107"/>
      <c r="AZ184" s="124"/>
      <c r="BA184" s="107"/>
      <c r="BB184" s="71">
        <f t="shared" si="387"/>
        <v>0</v>
      </c>
      <c r="BC184" s="67"/>
      <c r="BD184" s="67"/>
      <c r="BE184" s="72">
        <f t="shared" si="388"/>
        <v>0</v>
      </c>
      <c r="BF184" s="69">
        <f t="shared" si="424"/>
        <v>0</v>
      </c>
      <c r="BG184" s="69">
        <f t="shared" si="403"/>
        <v>1</v>
      </c>
      <c r="BH184" s="69">
        <f t="shared" si="404"/>
        <v>2394.0722812499994</v>
      </c>
      <c r="BI184" s="69"/>
      <c r="BJ184" s="69">
        <f t="shared" si="425"/>
        <v>0</v>
      </c>
      <c r="BK184" s="72">
        <f>V184+W184+X184</f>
        <v>1</v>
      </c>
      <c r="BL184" s="69">
        <f>(AE184+AF184)*35%</f>
        <v>2793.0843281249995</v>
      </c>
      <c r="BM184" s="69"/>
      <c r="BN184" s="69"/>
      <c r="BO184" s="69"/>
      <c r="BP184" s="72">
        <f t="shared" si="405"/>
        <v>0</v>
      </c>
      <c r="BQ184" s="69">
        <f t="shared" si="406"/>
        <v>5187.1566093749989</v>
      </c>
      <c r="BR184" s="69">
        <f t="shared" si="407"/>
        <v>6339.3972187499994</v>
      </c>
      <c r="BS184" s="69">
        <f t="shared" si="408"/>
        <v>2394.0722812499994</v>
      </c>
      <c r="BT184" s="69">
        <f t="shared" si="409"/>
        <v>5453.1646406249993</v>
      </c>
      <c r="BU184" s="69">
        <f t="shared" si="410"/>
        <v>14186.634140624998</v>
      </c>
      <c r="BV184" s="73">
        <f t="shared" si="411"/>
        <v>170239.60968749996</v>
      </c>
      <c r="BW184" s="54" t="s">
        <v>231</v>
      </c>
    </row>
    <row r="185" spans="1:76" s="74" customFormat="1" ht="14.25" customHeight="1" x14ac:dyDescent="0.3">
      <c r="A185" s="66">
        <v>7</v>
      </c>
      <c r="B185" s="190" t="s">
        <v>497</v>
      </c>
      <c r="C185" s="104" t="s">
        <v>445</v>
      </c>
      <c r="D185" s="67" t="s">
        <v>61</v>
      </c>
      <c r="E185" s="68" t="s">
        <v>76</v>
      </c>
      <c r="F185" s="75">
        <v>82</v>
      </c>
      <c r="G185" s="76">
        <v>43304</v>
      </c>
      <c r="H185" s="76">
        <v>45130</v>
      </c>
      <c r="I185" s="75" t="s">
        <v>170</v>
      </c>
      <c r="J185" s="67" t="s">
        <v>349</v>
      </c>
      <c r="K185" s="67" t="s">
        <v>64</v>
      </c>
      <c r="L185" s="105">
        <v>27</v>
      </c>
      <c r="M185" s="67">
        <v>5.41</v>
      </c>
      <c r="N185" s="68">
        <v>17697</v>
      </c>
      <c r="O185" s="69">
        <f t="shared" si="394"/>
        <v>95740.77</v>
      </c>
      <c r="P185" s="67"/>
      <c r="Q185" s="67"/>
      <c r="R185" s="67"/>
      <c r="S185" s="67">
        <v>1</v>
      </c>
      <c r="T185" s="67"/>
      <c r="U185" s="67"/>
      <c r="V185" s="67">
        <f t="shared" si="395"/>
        <v>1</v>
      </c>
      <c r="W185" s="67">
        <f t="shared" si="395"/>
        <v>0</v>
      </c>
      <c r="X185" s="67">
        <f t="shared" si="395"/>
        <v>0</v>
      </c>
      <c r="Y185" s="69">
        <f t="shared" si="412"/>
        <v>0</v>
      </c>
      <c r="Z185" s="69">
        <f t="shared" si="413"/>
        <v>0</v>
      </c>
      <c r="AA185" s="69">
        <f t="shared" si="414"/>
        <v>0</v>
      </c>
      <c r="AB185" s="69">
        <f t="shared" si="415"/>
        <v>5983.7981250000003</v>
      </c>
      <c r="AC185" s="69">
        <f t="shared" si="416"/>
        <v>0</v>
      </c>
      <c r="AD185" s="69">
        <f t="shared" si="417"/>
        <v>0</v>
      </c>
      <c r="AE185" s="69">
        <f t="shared" si="418"/>
        <v>5983.7981250000003</v>
      </c>
      <c r="AF185" s="69">
        <f t="shared" si="397"/>
        <v>2991.8990625000001</v>
      </c>
      <c r="AG185" s="69">
        <f t="shared" si="398"/>
        <v>897.56971874999999</v>
      </c>
      <c r="AH185" s="69">
        <f t="shared" si="290"/>
        <v>221.21250000000001</v>
      </c>
      <c r="AI185" s="69">
        <f t="shared" si="399"/>
        <v>10094.47940625</v>
      </c>
      <c r="AJ185" s="106"/>
      <c r="AK185" s="71">
        <f t="shared" si="419"/>
        <v>0</v>
      </c>
      <c r="AL185" s="106"/>
      <c r="AM185" s="71">
        <f t="shared" si="420"/>
        <v>0</v>
      </c>
      <c r="AN185" s="71">
        <f>AJ185+AL185</f>
        <v>0</v>
      </c>
      <c r="AO185" s="71">
        <f t="shared" si="426"/>
        <v>0</v>
      </c>
      <c r="AP185" s="106"/>
      <c r="AQ185" s="71">
        <f t="shared" si="421"/>
        <v>0</v>
      </c>
      <c r="AR185" s="71"/>
      <c r="AS185" s="71">
        <f t="shared" si="422"/>
        <v>0</v>
      </c>
      <c r="AT185" s="70">
        <f t="shared" si="401"/>
        <v>0</v>
      </c>
      <c r="AU185" s="71">
        <f t="shared" si="401"/>
        <v>0</v>
      </c>
      <c r="AV185" s="70">
        <f t="shared" si="423"/>
        <v>0</v>
      </c>
      <c r="AW185" s="71">
        <f t="shared" si="402"/>
        <v>0</v>
      </c>
      <c r="AX185" s="107"/>
      <c r="AY185" s="107"/>
      <c r="AZ185" s="107"/>
      <c r="BA185" s="107"/>
      <c r="BB185" s="71">
        <f t="shared" si="387"/>
        <v>0</v>
      </c>
      <c r="BC185" s="67"/>
      <c r="BD185" s="67"/>
      <c r="BE185" s="72">
        <f t="shared" si="388"/>
        <v>0</v>
      </c>
      <c r="BF185" s="69">
        <f t="shared" si="424"/>
        <v>0</v>
      </c>
      <c r="BG185" s="69">
        <f t="shared" si="403"/>
        <v>1</v>
      </c>
      <c r="BH185" s="69">
        <f t="shared" si="404"/>
        <v>2692.70915625</v>
      </c>
      <c r="BI185" s="69"/>
      <c r="BJ185" s="69">
        <f t="shared" si="425"/>
        <v>0</v>
      </c>
      <c r="BK185" s="72">
        <f>V185+W185+X185</f>
        <v>1</v>
      </c>
      <c r="BL185" s="69">
        <f>(AE185+AF185)*40%</f>
        <v>3590.278875</v>
      </c>
      <c r="BM185" s="69"/>
      <c r="BN185" s="69"/>
      <c r="BO185" s="69"/>
      <c r="BP185" s="72">
        <f t="shared" si="405"/>
        <v>0</v>
      </c>
      <c r="BQ185" s="69">
        <f t="shared" si="406"/>
        <v>6282.9880312499999</v>
      </c>
      <c r="BR185" s="69">
        <f t="shared" si="407"/>
        <v>7102.5803437499999</v>
      </c>
      <c r="BS185" s="69">
        <f t="shared" si="408"/>
        <v>2692.70915625</v>
      </c>
      <c r="BT185" s="69">
        <f t="shared" si="409"/>
        <v>6582.1779375000006</v>
      </c>
      <c r="BU185" s="69">
        <f t="shared" si="410"/>
        <v>16377.4674375</v>
      </c>
      <c r="BV185" s="73">
        <f t="shared" si="411"/>
        <v>196529.60924999998</v>
      </c>
      <c r="BW185" s="54" t="s">
        <v>228</v>
      </c>
      <c r="BX185" s="108"/>
    </row>
    <row r="186" spans="1:76" s="74" customFormat="1" ht="14.25" customHeight="1" x14ac:dyDescent="0.3">
      <c r="A186" s="83">
        <v>8</v>
      </c>
      <c r="B186" s="68" t="s">
        <v>304</v>
      </c>
      <c r="C186" s="104" t="s">
        <v>445</v>
      </c>
      <c r="D186" s="67" t="s">
        <v>61</v>
      </c>
      <c r="E186" s="68" t="s">
        <v>326</v>
      </c>
      <c r="F186" s="75">
        <v>117</v>
      </c>
      <c r="G186" s="76">
        <v>44365</v>
      </c>
      <c r="H186" s="76">
        <v>46191</v>
      </c>
      <c r="I186" s="75" t="s">
        <v>168</v>
      </c>
      <c r="J186" s="67" t="s">
        <v>350</v>
      </c>
      <c r="K186" s="67" t="s">
        <v>68</v>
      </c>
      <c r="L186" s="105">
        <v>11.09</v>
      </c>
      <c r="M186" s="67">
        <v>4.8099999999999996</v>
      </c>
      <c r="N186" s="68">
        <v>17697</v>
      </c>
      <c r="O186" s="69">
        <f t="shared" si="394"/>
        <v>85122.569999999992</v>
      </c>
      <c r="P186" s="67"/>
      <c r="Q186" s="67"/>
      <c r="R186" s="67"/>
      <c r="S186" s="67"/>
      <c r="T186" s="67">
        <v>2</v>
      </c>
      <c r="U186" s="67"/>
      <c r="V186" s="67">
        <f t="shared" ref="V186:X196" si="427">SUM(P186+S186)</f>
        <v>0</v>
      </c>
      <c r="W186" s="67">
        <f t="shared" ref="W186:X189" si="428">SUM(Q186+T186)</f>
        <v>2</v>
      </c>
      <c r="X186" s="67">
        <f t="shared" si="428"/>
        <v>0</v>
      </c>
      <c r="Y186" s="69">
        <f t="shared" si="412"/>
        <v>0</v>
      </c>
      <c r="Z186" s="69">
        <f t="shared" si="413"/>
        <v>0</v>
      </c>
      <c r="AA186" s="69">
        <f t="shared" si="414"/>
        <v>0</v>
      </c>
      <c r="AB186" s="69">
        <f t="shared" si="415"/>
        <v>0</v>
      </c>
      <c r="AC186" s="69">
        <f t="shared" si="416"/>
        <v>10640.321249999999</v>
      </c>
      <c r="AD186" s="69">
        <f t="shared" si="417"/>
        <v>0</v>
      </c>
      <c r="AE186" s="69">
        <f t="shared" si="418"/>
        <v>10640.321249999999</v>
      </c>
      <c r="AF186" s="69">
        <f t="shared" si="397"/>
        <v>5320.1606249999995</v>
      </c>
      <c r="AG186" s="69">
        <f>(AE186+AF186)*10%</f>
        <v>1596.0481874999998</v>
      </c>
      <c r="AH186" s="69">
        <f t="shared" si="290"/>
        <v>442.42500000000001</v>
      </c>
      <c r="AI186" s="69">
        <f t="shared" si="399"/>
        <v>17998.955062499997</v>
      </c>
      <c r="AJ186" s="106"/>
      <c r="AK186" s="71">
        <f t="shared" si="419"/>
        <v>0</v>
      </c>
      <c r="AL186" s="106"/>
      <c r="AM186" s="71">
        <f t="shared" si="420"/>
        <v>0</v>
      </c>
      <c r="AN186" s="71">
        <f>AJ186+AL186</f>
        <v>0</v>
      </c>
      <c r="AO186" s="71">
        <f t="shared" si="426"/>
        <v>0</v>
      </c>
      <c r="AP186" s="106"/>
      <c r="AQ186" s="71">
        <f t="shared" si="421"/>
        <v>0</v>
      </c>
      <c r="AR186" s="71"/>
      <c r="AS186" s="71">
        <f t="shared" si="422"/>
        <v>0</v>
      </c>
      <c r="AT186" s="70">
        <f t="shared" si="401"/>
        <v>0</v>
      </c>
      <c r="AU186" s="71">
        <f t="shared" si="401"/>
        <v>0</v>
      </c>
      <c r="AV186" s="70">
        <f t="shared" si="423"/>
        <v>0</v>
      </c>
      <c r="AW186" s="71">
        <f t="shared" si="402"/>
        <v>0</v>
      </c>
      <c r="AX186" s="107"/>
      <c r="AY186" s="124"/>
      <c r="AZ186" s="124"/>
      <c r="BA186" s="124"/>
      <c r="BB186" s="71">
        <f t="shared" si="387"/>
        <v>0</v>
      </c>
      <c r="BC186" s="67"/>
      <c r="BD186" s="67"/>
      <c r="BE186" s="72">
        <f t="shared" si="388"/>
        <v>0</v>
      </c>
      <c r="BF186" s="69">
        <f t="shared" si="424"/>
        <v>0</v>
      </c>
      <c r="BG186" s="69">
        <f t="shared" si="403"/>
        <v>2</v>
      </c>
      <c r="BH186" s="69">
        <f t="shared" si="404"/>
        <v>4788.1445624999988</v>
      </c>
      <c r="BI186" s="69"/>
      <c r="BJ186" s="69">
        <f t="shared" si="425"/>
        <v>0</v>
      </c>
      <c r="BK186" s="72">
        <f>V186+W186+X186</f>
        <v>2</v>
      </c>
      <c r="BL186" s="69">
        <f>(AE186+AF186)*30%</f>
        <v>4788.1445624999988</v>
      </c>
      <c r="BM186" s="69"/>
      <c r="BN186" s="69"/>
      <c r="BO186" s="69"/>
      <c r="BP186" s="69">
        <f t="shared" si="405"/>
        <v>0</v>
      </c>
      <c r="BQ186" s="69">
        <f t="shared" si="406"/>
        <v>9576.2891249999975</v>
      </c>
      <c r="BR186" s="69">
        <f t="shared" si="407"/>
        <v>12678.794437499999</v>
      </c>
      <c r="BS186" s="69">
        <f t="shared" si="408"/>
        <v>4788.1445624999988</v>
      </c>
      <c r="BT186" s="69">
        <f t="shared" si="409"/>
        <v>10108.305187499998</v>
      </c>
      <c r="BU186" s="69">
        <f t="shared" si="410"/>
        <v>27575.244187499993</v>
      </c>
      <c r="BV186" s="73">
        <f t="shared" si="411"/>
        <v>330902.93024999992</v>
      </c>
      <c r="BW186" s="74" t="s">
        <v>232</v>
      </c>
    </row>
    <row r="187" spans="1:76" s="55" customFormat="1" ht="14.25" customHeight="1" x14ac:dyDescent="0.3">
      <c r="A187" s="66">
        <v>9</v>
      </c>
      <c r="B187" s="68" t="s">
        <v>297</v>
      </c>
      <c r="C187" s="104" t="s">
        <v>445</v>
      </c>
      <c r="D187" s="67" t="s">
        <v>61</v>
      </c>
      <c r="E187" s="82" t="s">
        <v>298</v>
      </c>
      <c r="F187" s="75">
        <v>84</v>
      </c>
      <c r="G187" s="76">
        <v>43308</v>
      </c>
      <c r="H187" s="76">
        <v>45134</v>
      </c>
      <c r="I187" s="75" t="s">
        <v>170</v>
      </c>
      <c r="J187" s="67" t="s">
        <v>350</v>
      </c>
      <c r="K187" s="67" t="s">
        <v>68</v>
      </c>
      <c r="L187" s="105">
        <v>11</v>
      </c>
      <c r="M187" s="67">
        <v>4.8099999999999996</v>
      </c>
      <c r="N187" s="68">
        <v>17697</v>
      </c>
      <c r="O187" s="69">
        <f t="shared" si="394"/>
        <v>85122.569999999992</v>
      </c>
      <c r="P187" s="67"/>
      <c r="Q187" s="67"/>
      <c r="R187" s="67"/>
      <c r="S187" s="67">
        <v>1</v>
      </c>
      <c r="T187" s="67"/>
      <c r="U187" s="67"/>
      <c r="V187" s="67">
        <f t="shared" si="427"/>
        <v>1</v>
      </c>
      <c r="W187" s="67">
        <f t="shared" si="428"/>
        <v>0</v>
      </c>
      <c r="X187" s="67">
        <f t="shared" si="428"/>
        <v>0</v>
      </c>
      <c r="Y187" s="69">
        <f t="shared" si="412"/>
        <v>0</v>
      </c>
      <c r="Z187" s="69">
        <f t="shared" si="413"/>
        <v>0</v>
      </c>
      <c r="AA187" s="69">
        <f t="shared" si="414"/>
        <v>0</v>
      </c>
      <c r="AB187" s="69">
        <f t="shared" si="415"/>
        <v>5320.1606249999995</v>
      </c>
      <c r="AC187" s="69">
        <f t="shared" si="416"/>
        <v>0</v>
      </c>
      <c r="AD187" s="69">
        <f t="shared" si="417"/>
        <v>0</v>
      </c>
      <c r="AE187" s="69">
        <f t="shared" si="418"/>
        <v>5320.1606249999995</v>
      </c>
      <c r="AF187" s="69">
        <f t="shared" si="397"/>
        <v>2660.0803124999998</v>
      </c>
      <c r="AG187" s="69">
        <f>(AE187+AF187)*10%</f>
        <v>798.02409374999991</v>
      </c>
      <c r="AH187" s="69">
        <f t="shared" si="290"/>
        <v>221.21250000000001</v>
      </c>
      <c r="AI187" s="69">
        <f t="shared" si="399"/>
        <v>8999.4775312499987</v>
      </c>
      <c r="AJ187" s="106"/>
      <c r="AK187" s="71">
        <f t="shared" si="419"/>
        <v>0</v>
      </c>
      <c r="AL187" s="106"/>
      <c r="AM187" s="71">
        <f t="shared" si="420"/>
        <v>0</v>
      </c>
      <c r="AN187" s="71">
        <v>0</v>
      </c>
      <c r="AO187" s="71">
        <f t="shared" si="426"/>
        <v>0</v>
      </c>
      <c r="AP187" s="106"/>
      <c r="AQ187" s="71">
        <f t="shared" si="421"/>
        <v>0</v>
      </c>
      <c r="AR187" s="71"/>
      <c r="AS187" s="71">
        <f t="shared" si="422"/>
        <v>0</v>
      </c>
      <c r="AT187" s="70">
        <f t="shared" si="401"/>
        <v>0</v>
      </c>
      <c r="AU187" s="71">
        <f t="shared" si="401"/>
        <v>0</v>
      </c>
      <c r="AV187" s="70">
        <v>0</v>
      </c>
      <c r="AW187" s="71">
        <f t="shared" si="402"/>
        <v>0</v>
      </c>
      <c r="AX187" s="107"/>
      <c r="AY187" s="124"/>
      <c r="AZ187" s="124"/>
      <c r="BA187" s="124"/>
      <c r="BB187" s="71">
        <f t="shared" si="387"/>
        <v>0</v>
      </c>
      <c r="BC187" s="67"/>
      <c r="BD187" s="67"/>
      <c r="BE187" s="72">
        <f t="shared" si="388"/>
        <v>0</v>
      </c>
      <c r="BF187" s="69">
        <f t="shared" si="424"/>
        <v>0</v>
      </c>
      <c r="BG187" s="69">
        <f t="shared" si="403"/>
        <v>1</v>
      </c>
      <c r="BH187" s="69">
        <f t="shared" si="404"/>
        <v>2394.0722812499994</v>
      </c>
      <c r="BI187" s="69"/>
      <c r="BJ187" s="69">
        <f t="shared" si="425"/>
        <v>0</v>
      </c>
      <c r="BK187" s="72">
        <f>V187+W187+X187</f>
        <v>1</v>
      </c>
      <c r="BL187" s="69">
        <f>(AE187+AF187)*30%</f>
        <v>2394.0722812499994</v>
      </c>
      <c r="BM187" s="69"/>
      <c r="BN187" s="69"/>
      <c r="BO187" s="69"/>
      <c r="BP187" s="72">
        <f t="shared" si="405"/>
        <v>0</v>
      </c>
      <c r="BQ187" s="69">
        <f t="shared" si="406"/>
        <v>4788.1445624999988</v>
      </c>
      <c r="BR187" s="69">
        <f t="shared" si="407"/>
        <v>6339.3972187499994</v>
      </c>
      <c r="BS187" s="69">
        <f t="shared" si="408"/>
        <v>2394.0722812499994</v>
      </c>
      <c r="BT187" s="69">
        <f t="shared" si="409"/>
        <v>5054.1525937499991</v>
      </c>
      <c r="BU187" s="69">
        <f t="shared" si="410"/>
        <v>13787.622093749997</v>
      </c>
      <c r="BV187" s="73">
        <f t="shared" si="411"/>
        <v>165451.46512499996</v>
      </c>
      <c r="BW187" s="54" t="s">
        <v>232</v>
      </c>
    </row>
    <row r="188" spans="1:76" s="74" customFormat="1" ht="14.25" customHeight="1" x14ac:dyDescent="0.3">
      <c r="A188" s="83">
        <v>10</v>
      </c>
      <c r="B188" s="104" t="s">
        <v>160</v>
      </c>
      <c r="C188" s="104" t="s">
        <v>445</v>
      </c>
      <c r="D188" s="67" t="s">
        <v>61</v>
      </c>
      <c r="E188" s="119" t="s">
        <v>233</v>
      </c>
      <c r="F188" s="120"/>
      <c r="G188" s="121"/>
      <c r="H188" s="121"/>
      <c r="I188" s="120"/>
      <c r="J188" s="67" t="s">
        <v>65</v>
      </c>
      <c r="K188" s="67" t="s">
        <v>234</v>
      </c>
      <c r="L188" s="105">
        <v>4.09</v>
      </c>
      <c r="M188" s="67">
        <v>4.2300000000000004</v>
      </c>
      <c r="N188" s="68">
        <v>17697</v>
      </c>
      <c r="O188" s="69">
        <f t="shared" si="394"/>
        <v>74858.310000000012</v>
      </c>
      <c r="P188" s="67"/>
      <c r="Q188" s="67"/>
      <c r="R188" s="67"/>
      <c r="S188" s="67"/>
      <c r="T188" s="67">
        <v>1</v>
      </c>
      <c r="U188" s="67"/>
      <c r="V188" s="67">
        <f t="shared" si="427"/>
        <v>0</v>
      </c>
      <c r="W188" s="67">
        <f t="shared" si="428"/>
        <v>1</v>
      </c>
      <c r="X188" s="67">
        <f t="shared" si="428"/>
        <v>0</v>
      </c>
      <c r="Y188" s="69">
        <f t="shared" si="412"/>
        <v>0</v>
      </c>
      <c r="Z188" s="69">
        <f t="shared" si="413"/>
        <v>0</v>
      </c>
      <c r="AA188" s="69">
        <f t="shared" si="414"/>
        <v>0</v>
      </c>
      <c r="AB188" s="69">
        <f t="shared" si="415"/>
        <v>0</v>
      </c>
      <c r="AC188" s="69">
        <f t="shared" si="416"/>
        <v>4678.6443750000008</v>
      </c>
      <c r="AD188" s="69">
        <f t="shared" si="417"/>
        <v>0</v>
      </c>
      <c r="AE188" s="69">
        <f t="shared" si="418"/>
        <v>4678.6443750000008</v>
      </c>
      <c r="AF188" s="69">
        <f t="shared" si="397"/>
        <v>2339.3221875000004</v>
      </c>
      <c r="AG188" s="69">
        <f>(AE188+AF188)*10%</f>
        <v>701.79665625000018</v>
      </c>
      <c r="AH188" s="69">
        <f t="shared" si="290"/>
        <v>221.21250000000001</v>
      </c>
      <c r="AI188" s="69">
        <f t="shared" si="399"/>
        <v>7940.9757187500018</v>
      </c>
      <c r="AJ188" s="106"/>
      <c r="AK188" s="71">
        <f t="shared" si="419"/>
        <v>0</v>
      </c>
      <c r="AL188" s="106"/>
      <c r="AM188" s="71">
        <f t="shared" si="420"/>
        <v>0</v>
      </c>
      <c r="AN188" s="71">
        <f t="shared" ref="AN188:AN189" si="429">AJ188+AL188</f>
        <v>0</v>
      </c>
      <c r="AO188" s="71">
        <f t="shared" si="426"/>
        <v>0</v>
      </c>
      <c r="AP188" s="106"/>
      <c r="AQ188" s="71">
        <f t="shared" si="421"/>
        <v>0</v>
      </c>
      <c r="AR188" s="106"/>
      <c r="AS188" s="71">
        <f t="shared" si="422"/>
        <v>0</v>
      </c>
      <c r="AT188" s="70">
        <f t="shared" si="401"/>
        <v>0</v>
      </c>
      <c r="AU188" s="71">
        <f t="shared" si="401"/>
        <v>0</v>
      </c>
      <c r="AV188" s="70">
        <f t="shared" si="423"/>
        <v>0</v>
      </c>
      <c r="AW188" s="71">
        <f t="shared" si="402"/>
        <v>0</v>
      </c>
      <c r="AX188" s="107"/>
      <c r="AY188" s="124"/>
      <c r="AZ188" s="124"/>
      <c r="BA188" s="124"/>
      <c r="BB188" s="71">
        <f t="shared" si="387"/>
        <v>0</v>
      </c>
      <c r="BC188" s="67"/>
      <c r="BD188" s="67"/>
      <c r="BE188" s="72">
        <f t="shared" si="388"/>
        <v>0</v>
      </c>
      <c r="BF188" s="69">
        <f t="shared" si="424"/>
        <v>0</v>
      </c>
      <c r="BG188" s="69">
        <f t="shared" si="403"/>
        <v>1</v>
      </c>
      <c r="BH188" s="69">
        <f t="shared" si="404"/>
        <v>2105.3899687500002</v>
      </c>
      <c r="BI188" s="69"/>
      <c r="BJ188" s="69">
        <f t="shared" si="425"/>
        <v>0</v>
      </c>
      <c r="BK188" s="72"/>
      <c r="BL188" s="69"/>
      <c r="BM188" s="69"/>
      <c r="BN188" s="69"/>
      <c r="BO188" s="69"/>
      <c r="BP188" s="72">
        <f t="shared" si="405"/>
        <v>0</v>
      </c>
      <c r="BQ188" s="69">
        <f t="shared" si="406"/>
        <v>2105.3899687500002</v>
      </c>
      <c r="BR188" s="69">
        <f t="shared" si="407"/>
        <v>5601.6535312500009</v>
      </c>
      <c r="BS188" s="69">
        <f t="shared" si="408"/>
        <v>2105.3899687500002</v>
      </c>
      <c r="BT188" s="69">
        <f t="shared" si="409"/>
        <v>2339.3221875000004</v>
      </c>
      <c r="BU188" s="69">
        <f t="shared" si="410"/>
        <v>10046.365687500002</v>
      </c>
      <c r="BV188" s="73">
        <f t="shared" si="411"/>
        <v>120556.38825000002</v>
      </c>
      <c r="BW188" s="54" t="s">
        <v>275</v>
      </c>
    </row>
    <row r="189" spans="1:76" s="55" customFormat="1" ht="14.25" customHeight="1" x14ac:dyDescent="0.3">
      <c r="A189" s="66">
        <v>11</v>
      </c>
      <c r="B189" s="190" t="s">
        <v>497</v>
      </c>
      <c r="C189" s="104" t="s">
        <v>445</v>
      </c>
      <c r="D189" s="67" t="s">
        <v>61</v>
      </c>
      <c r="E189" s="119" t="s">
        <v>94</v>
      </c>
      <c r="F189" s="75">
        <v>66</v>
      </c>
      <c r="G189" s="76">
        <v>42895</v>
      </c>
      <c r="H189" s="76">
        <v>44721</v>
      </c>
      <c r="I189" s="75" t="s">
        <v>172</v>
      </c>
      <c r="J189" s="67" t="s">
        <v>71</v>
      </c>
      <c r="K189" s="67" t="s">
        <v>72</v>
      </c>
      <c r="L189" s="105">
        <v>21.11</v>
      </c>
      <c r="M189" s="67">
        <v>5.12</v>
      </c>
      <c r="N189" s="68">
        <v>17697</v>
      </c>
      <c r="O189" s="69">
        <f t="shared" si="394"/>
        <v>90608.639999999999</v>
      </c>
      <c r="P189" s="67"/>
      <c r="Q189" s="67"/>
      <c r="R189" s="67"/>
      <c r="S189" s="67">
        <v>1</v>
      </c>
      <c r="T189" s="67"/>
      <c r="U189" s="67"/>
      <c r="V189" s="67">
        <f t="shared" si="427"/>
        <v>1</v>
      </c>
      <c r="W189" s="67">
        <f t="shared" si="428"/>
        <v>0</v>
      </c>
      <c r="X189" s="67">
        <f t="shared" si="428"/>
        <v>0</v>
      </c>
      <c r="Y189" s="69">
        <f t="shared" si="412"/>
        <v>0</v>
      </c>
      <c r="Z189" s="69">
        <f t="shared" si="413"/>
        <v>0</v>
      </c>
      <c r="AA189" s="69">
        <f t="shared" si="414"/>
        <v>0</v>
      </c>
      <c r="AB189" s="69">
        <f t="shared" si="415"/>
        <v>5663.04</v>
      </c>
      <c r="AC189" s="69">
        <f t="shared" si="416"/>
        <v>0</v>
      </c>
      <c r="AD189" s="69">
        <f t="shared" si="417"/>
        <v>0</v>
      </c>
      <c r="AE189" s="69">
        <f t="shared" si="418"/>
        <v>5663.04</v>
      </c>
      <c r="AF189" s="69">
        <f t="shared" si="397"/>
        <v>2831.52</v>
      </c>
      <c r="AG189" s="69"/>
      <c r="AH189" s="69">
        <f t="shared" si="290"/>
        <v>221.21250000000001</v>
      </c>
      <c r="AI189" s="69">
        <f t="shared" si="399"/>
        <v>8715.7724999999991</v>
      </c>
      <c r="AJ189" s="106"/>
      <c r="AK189" s="71">
        <f t="shared" si="419"/>
        <v>0</v>
      </c>
      <c r="AL189" s="106"/>
      <c r="AM189" s="71">
        <f t="shared" si="420"/>
        <v>0</v>
      </c>
      <c r="AN189" s="71">
        <f t="shared" si="429"/>
        <v>0</v>
      </c>
      <c r="AO189" s="71">
        <f t="shared" si="426"/>
        <v>0</v>
      </c>
      <c r="AP189" s="106"/>
      <c r="AQ189" s="71">
        <f t="shared" si="421"/>
        <v>0</v>
      </c>
      <c r="AR189" s="106"/>
      <c r="AS189" s="71">
        <f t="shared" si="422"/>
        <v>0</v>
      </c>
      <c r="AT189" s="70">
        <f t="shared" si="401"/>
        <v>0</v>
      </c>
      <c r="AU189" s="71">
        <f t="shared" si="401"/>
        <v>0</v>
      </c>
      <c r="AV189" s="70">
        <f t="shared" si="423"/>
        <v>0</v>
      </c>
      <c r="AW189" s="71">
        <f t="shared" si="402"/>
        <v>0</v>
      </c>
      <c r="AX189" s="107"/>
      <c r="AY189" s="124"/>
      <c r="AZ189" s="107"/>
      <c r="BA189" s="124"/>
      <c r="BB189" s="71">
        <f t="shared" si="387"/>
        <v>0</v>
      </c>
      <c r="BC189" s="67"/>
      <c r="BD189" s="67"/>
      <c r="BE189" s="72">
        <f t="shared" si="388"/>
        <v>0</v>
      </c>
      <c r="BF189" s="69">
        <f t="shared" si="424"/>
        <v>0</v>
      </c>
      <c r="BG189" s="69">
        <f t="shared" si="403"/>
        <v>1</v>
      </c>
      <c r="BH189" s="69">
        <f t="shared" si="404"/>
        <v>2548.3679999999999</v>
      </c>
      <c r="BI189" s="69"/>
      <c r="BJ189" s="69">
        <f t="shared" si="425"/>
        <v>0</v>
      </c>
      <c r="BK189" s="72"/>
      <c r="BL189" s="69"/>
      <c r="BM189" s="69"/>
      <c r="BN189" s="69"/>
      <c r="BO189" s="69"/>
      <c r="BP189" s="72">
        <f t="shared" si="405"/>
        <v>0</v>
      </c>
      <c r="BQ189" s="69">
        <f t="shared" si="406"/>
        <v>2548.3679999999999</v>
      </c>
      <c r="BR189" s="69">
        <f t="shared" si="407"/>
        <v>5884.2524999999996</v>
      </c>
      <c r="BS189" s="69">
        <f t="shared" si="408"/>
        <v>2548.3679999999999</v>
      </c>
      <c r="BT189" s="69">
        <f t="shared" si="409"/>
        <v>2831.52</v>
      </c>
      <c r="BU189" s="69">
        <f t="shared" si="410"/>
        <v>11264.1405</v>
      </c>
      <c r="BV189" s="73">
        <f t="shared" si="411"/>
        <v>135169.68599999999</v>
      </c>
      <c r="BW189" s="54"/>
      <c r="BX189" s="140"/>
    </row>
    <row r="190" spans="1:76" s="55" customFormat="1" ht="14.25" customHeight="1" x14ac:dyDescent="0.3">
      <c r="A190" s="83">
        <v>12</v>
      </c>
      <c r="B190" s="104" t="s">
        <v>157</v>
      </c>
      <c r="C190" s="104" t="s">
        <v>445</v>
      </c>
      <c r="D190" s="67" t="s">
        <v>82</v>
      </c>
      <c r="E190" s="119" t="s">
        <v>158</v>
      </c>
      <c r="F190" s="120">
        <v>103</v>
      </c>
      <c r="G190" s="121">
        <v>43817</v>
      </c>
      <c r="H190" s="121">
        <v>45644</v>
      </c>
      <c r="I190" s="120" t="s">
        <v>170</v>
      </c>
      <c r="J190" s="67" t="s">
        <v>350</v>
      </c>
      <c r="K190" s="67" t="s">
        <v>87</v>
      </c>
      <c r="L190" s="105">
        <v>7.07</v>
      </c>
      <c r="M190" s="105">
        <v>3.97</v>
      </c>
      <c r="N190" s="68">
        <v>17697</v>
      </c>
      <c r="O190" s="69">
        <f t="shared" si="394"/>
        <v>70257.09</v>
      </c>
      <c r="P190" s="67"/>
      <c r="Q190" s="67"/>
      <c r="R190" s="67"/>
      <c r="S190" s="67">
        <v>1</v>
      </c>
      <c r="T190" s="67"/>
      <c r="U190" s="67"/>
      <c r="V190" s="67">
        <f t="shared" si="427"/>
        <v>1</v>
      </c>
      <c r="W190" s="67">
        <f t="shared" si="427"/>
        <v>0</v>
      </c>
      <c r="X190" s="67">
        <f t="shared" si="427"/>
        <v>0</v>
      </c>
      <c r="Y190" s="69">
        <f t="shared" si="412"/>
        <v>0</v>
      </c>
      <c r="Z190" s="69">
        <f t="shared" si="413"/>
        <v>0</v>
      </c>
      <c r="AA190" s="69">
        <f t="shared" si="414"/>
        <v>0</v>
      </c>
      <c r="AB190" s="69">
        <f t="shared" si="415"/>
        <v>4391.0681249999998</v>
      </c>
      <c r="AC190" s="69">
        <f t="shared" si="416"/>
        <v>0</v>
      </c>
      <c r="AD190" s="69">
        <f t="shared" si="417"/>
        <v>0</v>
      </c>
      <c r="AE190" s="69">
        <f t="shared" si="418"/>
        <v>4391.0681249999998</v>
      </c>
      <c r="AF190" s="69">
        <f t="shared" si="397"/>
        <v>2195.5340624999999</v>
      </c>
      <c r="AG190" s="69">
        <f>(AE190+AF190)*10%</f>
        <v>658.66021875000001</v>
      </c>
      <c r="AH190" s="69">
        <f t="shared" si="290"/>
        <v>221.21250000000001</v>
      </c>
      <c r="AI190" s="69">
        <f t="shared" si="399"/>
        <v>7466.4749062499995</v>
      </c>
      <c r="AJ190" s="106"/>
      <c r="AK190" s="71">
        <f t="shared" si="419"/>
        <v>0</v>
      </c>
      <c r="AL190" s="106"/>
      <c r="AM190" s="71">
        <f t="shared" si="420"/>
        <v>0</v>
      </c>
      <c r="AN190" s="71">
        <f>AJ190+AL190</f>
        <v>0</v>
      </c>
      <c r="AO190" s="71">
        <f t="shared" si="426"/>
        <v>0</v>
      </c>
      <c r="AP190" s="106"/>
      <c r="AQ190" s="71">
        <f t="shared" si="421"/>
        <v>0</v>
      </c>
      <c r="AR190" s="106"/>
      <c r="AS190" s="71">
        <f t="shared" si="422"/>
        <v>0</v>
      </c>
      <c r="AT190" s="70">
        <f t="shared" si="401"/>
        <v>0</v>
      </c>
      <c r="AU190" s="71">
        <f t="shared" si="401"/>
        <v>0</v>
      </c>
      <c r="AV190" s="70">
        <f t="shared" si="423"/>
        <v>0</v>
      </c>
      <c r="AW190" s="71">
        <f t="shared" si="402"/>
        <v>0</v>
      </c>
      <c r="AX190" s="107"/>
      <c r="AY190" s="124"/>
      <c r="AZ190" s="107"/>
      <c r="BA190" s="124"/>
      <c r="BB190" s="71">
        <f t="shared" si="387"/>
        <v>0</v>
      </c>
      <c r="BC190" s="67"/>
      <c r="BD190" s="67"/>
      <c r="BE190" s="72">
        <f t="shared" si="388"/>
        <v>0</v>
      </c>
      <c r="BF190" s="69">
        <f t="shared" si="424"/>
        <v>0</v>
      </c>
      <c r="BG190" s="69">
        <f t="shared" si="403"/>
        <v>1</v>
      </c>
      <c r="BH190" s="69">
        <f t="shared" si="404"/>
        <v>1975.9806562499998</v>
      </c>
      <c r="BI190" s="69"/>
      <c r="BJ190" s="69">
        <f t="shared" si="425"/>
        <v>0</v>
      </c>
      <c r="BK190" s="72">
        <f t="shared" ref="BK190:BK201" si="430">V190+W190+X190</f>
        <v>1</v>
      </c>
      <c r="BL190" s="69">
        <f>(AE190+AF190)*30%</f>
        <v>1975.9806562499998</v>
      </c>
      <c r="BM190" s="69"/>
      <c r="BN190" s="69"/>
      <c r="BO190" s="69"/>
      <c r="BP190" s="72">
        <f t="shared" si="405"/>
        <v>0</v>
      </c>
      <c r="BQ190" s="69">
        <f t="shared" si="406"/>
        <v>3951.9613124999996</v>
      </c>
      <c r="BR190" s="69">
        <f t="shared" si="407"/>
        <v>5270.9408437499997</v>
      </c>
      <c r="BS190" s="69">
        <f t="shared" si="408"/>
        <v>1975.9806562499998</v>
      </c>
      <c r="BT190" s="69">
        <f t="shared" si="409"/>
        <v>4171.5147187499997</v>
      </c>
      <c r="BU190" s="69">
        <f t="shared" si="410"/>
        <v>11418.436218749999</v>
      </c>
      <c r="BV190" s="73">
        <f t="shared" si="411"/>
        <v>137021.23462499998</v>
      </c>
      <c r="BW190" s="54" t="s">
        <v>232</v>
      </c>
    </row>
    <row r="191" spans="1:76" s="55" customFormat="1" ht="14.25" customHeight="1" x14ac:dyDescent="0.3">
      <c r="A191" s="66">
        <v>13</v>
      </c>
      <c r="B191" s="104" t="s">
        <v>125</v>
      </c>
      <c r="C191" s="104" t="s">
        <v>445</v>
      </c>
      <c r="D191" s="67" t="s">
        <v>82</v>
      </c>
      <c r="E191" s="119" t="s">
        <v>126</v>
      </c>
      <c r="F191" s="75">
        <v>113</v>
      </c>
      <c r="G191" s="76">
        <v>44071</v>
      </c>
      <c r="H191" s="76">
        <v>45897</v>
      </c>
      <c r="I191" s="75" t="s">
        <v>170</v>
      </c>
      <c r="J191" s="67" t="s">
        <v>348</v>
      </c>
      <c r="K191" s="67" t="s">
        <v>110</v>
      </c>
      <c r="L191" s="105">
        <v>25.05</v>
      </c>
      <c r="M191" s="105">
        <v>4.3899999999999997</v>
      </c>
      <c r="N191" s="68">
        <v>17697</v>
      </c>
      <c r="O191" s="69">
        <f t="shared" si="394"/>
        <v>77689.829999999987</v>
      </c>
      <c r="P191" s="67"/>
      <c r="Q191" s="67"/>
      <c r="R191" s="67"/>
      <c r="S191" s="67">
        <v>2</v>
      </c>
      <c r="T191" s="67"/>
      <c r="U191" s="67"/>
      <c r="V191" s="67">
        <f t="shared" si="427"/>
        <v>2</v>
      </c>
      <c r="W191" s="67">
        <f t="shared" si="427"/>
        <v>0</v>
      </c>
      <c r="X191" s="67">
        <f t="shared" si="427"/>
        <v>0</v>
      </c>
      <c r="Y191" s="69">
        <f t="shared" si="412"/>
        <v>0</v>
      </c>
      <c r="Z191" s="69">
        <f t="shared" si="413"/>
        <v>0</v>
      </c>
      <c r="AA191" s="69">
        <f t="shared" si="414"/>
        <v>0</v>
      </c>
      <c r="AB191" s="69">
        <f t="shared" si="415"/>
        <v>9711.2287499999984</v>
      </c>
      <c r="AC191" s="69">
        <f t="shared" si="416"/>
        <v>0</v>
      </c>
      <c r="AD191" s="69">
        <f t="shared" si="417"/>
        <v>0</v>
      </c>
      <c r="AE191" s="69">
        <f t="shared" si="418"/>
        <v>9711.2287499999984</v>
      </c>
      <c r="AF191" s="69">
        <f t="shared" si="397"/>
        <v>4855.6143749999992</v>
      </c>
      <c r="AG191" s="69">
        <f>(AE191+AF191)*10%</f>
        <v>1456.6843124999998</v>
      </c>
      <c r="AH191" s="69">
        <f t="shared" si="290"/>
        <v>442.42500000000001</v>
      </c>
      <c r="AI191" s="69">
        <f t="shared" si="399"/>
        <v>16465.952437499996</v>
      </c>
      <c r="AJ191" s="106"/>
      <c r="AK191" s="71">
        <f t="shared" si="419"/>
        <v>0</v>
      </c>
      <c r="AL191" s="106"/>
      <c r="AM191" s="71">
        <f t="shared" si="420"/>
        <v>0</v>
      </c>
      <c r="AN191" s="71">
        <f>AJ191+AL191</f>
        <v>0</v>
      </c>
      <c r="AO191" s="71">
        <f t="shared" si="426"/>
        <v>0</v>
      </c>
      <c r="AP191" s="106"/>
      <c r="AQ191" s="71">
        <f t="shared" si="421"/>
        <v>0</v>
      </c>
      <c r="AR191" s="106"/>
      <c r="AS191" s="71">
        <f t="shared" si="422"/>
        <v>0</v>
      </c>
      <c r="AT191" s="70">
        <f t="shared" si="401"/>
        <v>0</v>
      </c>
      <c r="AU191" s="71">
        <f t="shared" si="401"/>
        <v>0</v>
      </c>
      <c r="AV191" s="70">
        <f t="shared" si="423"/>
        <v>0</v>
      </c>
      <c r="AW191" s="71">
        <f t="shared" si="402"/>
        <v>0</v>
      </c>
      <c r="AX191" s="107"/>
      <c r="AY191" s="124"/>
      <c r="AZ191" s="107"/>
      <c r="BA191" s="124"/>
      <c r="BB191" s="71">
        <f t="shared" si="387"/>
        <v>0</v>
      </c>
      <c r="BC191" s="67"/>
      <c r="BD191" s="67"/>
      <c r="BE191" s="72">
        <f t="shared" si="388"/>
        <v>0</v>
      </c>
      <c r="BF191" s="69">
        <f t="shared" si="424"/>
        <v>0</v>
      </c>
      <c r="BG191" s="69">
        <f t="shared" si="403"/>
        <v>2</v>
      </c>
      <c r="BH191" s="69">
        <f t="shared" si="404"/>
        <v>4370.0529374999987</v>
      </c>
      <c r="BI191" s="69"/>
      <c r="BJ191" s="69">
        <f t="shared" si="425"/>
        <v>0</v>
      </c>
      <c r="BK191" s="72">
        <f t="shared" si="430"/>
        <v>2</v>
      </c>
      <c r="BL191" s="69">
        <f>(AE191+AF191)*35%</f>
        <v>5098.3950937499985</v>
      </c>
      <c r="BM191" s="69"/>
      <c r="BN191" s="69"/>
      <c r="BO191" s="69"/>
      <c r="BP191" s="72">
        <f t="shared" si="405"/>
        <v>0</v>
      </c>
      <c r="BQ191" s="69">
        <f t="shared" si="406"/>
        <v>9468.4480312499982</v>
      </c>
      <c r="BR191" s="69">
        <f t="shared" si="407"/>
        <v>11610.338062499997</v>
      </c>
      <c r="BS191" s="69">
        <f t="shared" si="408"/>
        <v>4370.0529374999987</v>
      </c>
      <c r="BT191" s="69">
        <f t="shared" si="409"/>
        <v>9954.0094687499986</v>
      </c>
      <c r="BU191" s="69">
        <f t="shared" si="410"/>
        <v>25934.400468749995</v>
      </c>
      <c r="BV191" s="73">
        <f t="shared" si="411"/>
        <v>311212.80562499992</v>
      </c>
      <c r="BW191" s="54" t="s">
        <v>231</v>
      </c>
    </row>
    <row r="192" spans="1:76" s="55" customFormat="1" ht="14.25" customHeight="1" x14ac:dyDescent="0.3">
      <c r="A192" s="83">
        <v>14</v>
      </c>
      <c r="B192" s="102" t="s">
        <v>156</v>
      </c>
      <c r="C192" s="81" t="s">
        <v>445</v>
      </c>
      <c r="D192" s="46" t="s">
        <v>61</v>
      </c>
      <c r="E192" s="82" t="s">
        <v>95</v>
      </c>
      <c r="F192" s="133">
        <v>77</v>
      </c>
      <c r="G192" s="134">
        <v>43304</v>
      </c>
      <c r="H192" s="103">
        <v>45130</v>
      </c>
      <c r="I192" s="133" t="s">
        <v>167</v>
      </c>
      <c r="J192" s="46" t="s">
        <v>349</v>
      </c>
      <c r="K192" s="46" t="s">
        <v>64</v>
      </c>
      <c r="L192" s="77">
        <v>36</v>
      </c>
      <c r="M192" s="46">
        <v>5.41</v>
      </c>
      <c r="N192" s="68">
        <v>17697</v>
      </c>
      <c r="O192" s="69">
        <f t="shared" si="394"/>
        <v>95740.77</v>
      </c>
      <c r="P192" s="46"/>
      <c r="Q192" s="46"/>
      <c r="R192" s="46"/>
      <c r="S192" s="46"/>
      <c r="T192" s="46">
        <v>1</v>
      </c>
      <c r="U192" s="46"/>
      <c r="V192" s="67">
        <f t="shared" si="427"/>
        <v>0</v>
      </c>
      <c r="W192" s="67">
        <f t="shared" ref="W192:X196" si="431">SUM(Q192+T192)</f>
        <v>1</v>
      </c>
      <c r="X192" s="67">
        <f t="shared" si="431"/>
        <v>0</v>
      </c>
      <c r="Y192" s="69">
        <f t="shared" si="412"/>
        <v>0</v>
      </c>
      <c r="Z192" s="69">
        <f t="shared" si="413"/>
        <v>0</v>
      </c>
      <c r="AA192" s="69">
        <f t="shared" si="414"/>
        <v>0</v>
      </c>
      <c r="AB192" s="69">
        <f t="shared" si="415"/>
        <v>0</v>
      </c>
      <c r="AC192" s="69">
        <f t="shared" si="416"/>
        <v>5983.7981250000003</v>
      </c>
      <c r="AD192" s="69">
        <f t="shared" si="417"/>
        <v>0</v>
      </c>
      <c r="AE192" s="69">
        <f t="shared" si="418"/>
        <v>5983.7981250000003</v>
      </c>
      <c r="AF192" s="69">
        <f t="shared" si="397"/>
        <v>2991.8990625000001</v>
      </c>
      <c r="AG192" s="69">
        <f t="shared" ref="AG192:AG196" si="432">(AE192+AF192)*10%</f>
        <v>897.56971874999999</v>
      </c>
      <c r="AH192" s="69">
        <f t="shared" si="290"/>
        <v>221.21250000000001</v>
      </c>
      <c r="AI192" s="69">
        <f t="shared" si="399"/>
        <v>10094.47940625</v>
      </c>
      <c r="AJ192" s="78"/>
      <c r="AK192" s="71">
        <f t="shared" si="419"/>
        <v>0</v>
      </c>
      <c r="AL192" s="78"/>
      <c r="AM192" s="71">
        <f t="shared" si="420"/>
        <v>0</v>
      </c>
      <c r="AN192" s="71">
        <f t="shared" ref="AN192:AN195" si="433">AJ192+AL192</f>
        <v>0</v>
      </c>
      <c r="AO192" s="71">
        <f t="shared" si="426"/>
        <v>0</v>
      </c>
      <c r="AP192" s="78"/>
      <c r="AQ192" s="71">
        <f t="shared" si="421"/>
        <v>0</v>
      </c>
      <c r="AR192" s="78"/>
      <c r="AS192" s="71">
        <f t="shared" si="422"/>
        <v>0</v>
      </c>
      <c r="AT192" s="70">
        <f t="shared" si="401"/>
        <v>0</v>
      </c>
      <c r="AU192" s="71">
        <f t="shared" si="401"/>
        <v>0</v>
      </c>
      <c r="AV192" s="70">
        <f t="shared" si="423"/>
        <v>0</v>
      </c>
      <c r="AW192" s="71">
        <f t="shared" si="402"/>
        <v>0</v>
      </c>
      <c r="AX192" s="79"/>
      <c r="AY192" s="80"/>
      <c r="AZ192" s="79"/>
      <c r="BA192" s="80"/>
      <c r="BB192" s="71">
        <f t="shared" si="387"/>
        <v>0</v>
      </c>
      <c r="BC192" s="46"/>
      <c r="BD192" s="46"/>
      <c r="BE192" s="72">
        <f t="shared" si="388"/>
        <v>0</v>
      </c>
      <c r="BF192" s="69">
        <f t="shared" si="424"/>
        <v>0</v>
      </c>
      <c r="BG192" s="69">
        <f t="shared" si="403"/>
        <v>1</v>
      </c>
      <c r="BH192" s="69">
        <f t="shared" si="404"/>
        <v>2692.70915625</v>
      </c>
      <c r="BI192" s="72"/>
      <c r="BJ192" s="72">
        <f t="shared" si="425"/>
        <v>0</v>
      </c>
      <c r="BK192" s="72">
        <f t="shared" si="430"/>
        <v>1</v>
      </c>
      <c r="BL192" s="69">
        <f>(AE192+AF192)*40%</f>
        <v>3590.278875</v>
      </c>
      <c r="BM192" s="69"/>
      <c r="BN192" s="69"/>
      <c r="BO192" s="69"/>
      <c r="BP192" s="72">
        <f t="shared" si="405"/>
        <v>0</v>
      </c>
      <c r="BQ192" s="69">
        <f t="shared" si="406"/>
        <v>6282.9880312499999</v>
      </c>
      <c r="BR192" s="69">
        <f t="shared" si="407"/>
        <v>7102.5803437499999</v>
      </c>
      <c r="BS192" s="69">
        <f t="shared" si="408"/>
        <v>2692.70915625</v>
      </c>
      <c r="BT192" s="69">
        <f t="shared" si="409"/>
        <v>6582.1779375000006</v>
      </c>
      <c r="BU192" s="69">
        <f t="shared" si="410"/>
        <v>16377.4674375</v>
      </c>
      <c r="BV192" s="73">
        <f t="shared" si="411"/>
        <v>196529.60924999998</v>
      </c>
      <c r="BW192" s="54" t="s">
        <v>228</v>
      </c>
    </row>
    <row r="193" spans="1:76" s="55" customFormat="1" ht="14.25" customHeight="1" x14ac:dyDescent="0.3">
      <c r="A193" s="66">
        <v>15</v>
      </c>
      <c r="B193" s="102" t="s">
        <v>214</v>
      </c>
      <c r="C193" s="81" t="s">
        <v>445</v>
      </c>
      <c r="D193" s="46" t="s">
        <v>61</v>
      </c>
      <c r="E193" s="102" t="s">
        <v>153</v>
      </c>
      <c r="F193" s="75">
        <v>112</v>
      </c>
      <c r="G193" s="76">
        <v>44071</v>
      </c>
      <c r="H193" s="76">
        <v>45897</v>
      </c>
      <c r="I193" s="75" t="s">
        <v>170</v>
      </c>
      <c r="J193" s="46" t="s">
        <v>348</v>
      </c>
      <c r="K193" s="46" t="s">
        <v>72</v>
      </c>
      <c r="L193" s="77">
        <v>38</v>
      </c>
      <c r="M193" s="46">
        <v>5.2</v>
      </c>
      <c r="N193" s="68">
        <v>17697</v>
      </c>
      <c r="O193" s="69">
        <f t="shared" si="394"/>
        <v>92024.400000000009</v>
      </c>
      <c r="P193" s="46"/>
      <c r="Q193" s="46"/>
      <c r="R193" s="46"/>
      <c r="S193" s="46">
        <v>1</v>
      </c>
      <c r="T193" s="46"/>
      <c r="U193" s="46"/>
      <c r="V193" s="67">
        <f t="shared" si="427"/>
        <v>1</v>
      </c>
      <c r="W193" s="67">
        <f t="shared" si="431"/>
        <v>0</v>
      </c>
      <c r="X193" s="67">
        <f t="shared" si="431"/>
        <v>0</v>
      </c>
      <c r="Y193" s="69">
        <f t="shared" si="412"/>
        <v>0</v>
      </c>
      <c r="Z193" s="69">
        <f t="shared" si="413"/>
        <v>0</v>
      </c>
      <c r="AA193" s="69">
        <f t="shared" si="414"/>
        <v>0</v>
      </c>
      <c r="AB193" s="69">
        <f t="shared" si="415"/>
        <v>5751.5250000000005</v>
      </c>
      <c r="AC193" s="69">
        <f t="shared" si="416"/>
        <v>0</v>
      </c>
      <c r="AD193" s="69">
        <f t="shared" si="417"/>
        <v>0</v>
      </c>
      <c r="AE193" s="69">
        <f t="shared" si="418"/>
        <v>5751.5250000000005</v>
      </c>
      <c r="AF193" s="69">
        <f t="shared" si="397"/>
        <v>2875.7625000000003</v>
      </c>
      <c r="AG193" s="69">
        <f t="shared" si="432"/>
        <v>862.7287500000001</v>
      </c>
      <c r="AH193" s="69">
        <f t="shared" si="290"/>
        <v>221.21250000000001</v>
      </c>
      <c r="AI193" s="69">
        <f t="shared" si="399"/>
        <v>9711.228750000002</v>
      </c>
      <c r="AJ193" s="78"/>
      <c r="AK193" s="71">
        <f t="shared" si="419"/>
        <v>0</v>
      </c>
      <c r="AL193" s="78"/>
      <c r="AM193" s="71">
        <f t="shared" si="420"/>
        <v>0</v>
      </c>
      <c r="AN193" s="71">
        <f t="shared" si="433"/>
        <v>0</v>
      </c>
      <c r="AO193" s="71">
        <f t="shared" si="426"/>
        <v>0</v>
      </c>
      <c r="AP193" s="78"/>
      <c r="AQ193" s="71">
        <f t="shared" si="421"/>
        <v>0</v>
      </c>
      <c r="AR193" s="78"/>
      <c r="AS193" s="71">
        <f t="shared" si="422"/>
        <v>0</v>
      </c>
      <c r="AT193" s="70">
        <f t="shared" si="401"/>
        <v>0</v>
      </c>
      <c r="AU193" s="71">
        <f t="shared" si="401"/>
        <v>0</v>
      </c>
      <c r="AV193" s="70">
        <f t="shared" si="423"/>
        <v>0</v>
      </c>
      <c r="AW193" s="71">
        <f t="shared" si="402"/>
        <v>0</v>
      </c>
      <c r="AX193" s="79"/>
      <c r="AY193" s="79"/>
      <c r="AZ193" s="79"/>
      <c r="BA193" s="79"/>
      <c r="BB193" s="71">
        <f t="shared" si="387"/>
        <v>0</v>
      </c>
      <c r="BC193" s="46"/>
      <c r="BD193" s="46"/>
      <c r="BE193" s="72">
        <f t="shared" si="388"/>
        <v>0</v>
      </c>
      <c r="BF193" s="69">
        <f t="shared" si="424"/>
        <v>0</v>
      </c>
      <c r="BG193" s="69">
        <f t="shared" si="403"/>
        <v>1</v>
      </c>
      <c r="BH193" s="69">
        <f t="shared" si="404"/>
        <v>2588.1862500000002</v>
      </c>
      <c r="BI193" s="72"/>
      <c r="BJ193" s="72">
        <f t="shared" si="425"/>
        <v>0</v>
      </c>
      <c r="BK193" s="72">
        <f t="shared" si="430"/>
        <v>1</v>
      </c>
      <c r="BL193" s="69">
        <f>(AE193+AF193)*35%</f>
        <v>3019.5506249999999</v>
      </c>
      <c r="BM193" s="69"/>
      <c r="BN193" s="69"/>
      <c r="BO193" s="72"/>
      <c r="BP193" s="72">
        <f t="shared" si="405"/>
        <v>0</v>
      </c>
      <c r="BQ193" s="69">
        <f t="shared" si="406"/>
        <v>5607.7368750000005</v>
      </c>
      <c r="BR193" s="69">
        <f t="shared" si="407"/>
        <v>6835.4662500000004</v>
      </c>
      <c r="BS193" s="69">
        <f t="shared" si="408"/>
        <v>2588.1862500000002</v>
      </c>
      <c r="BT193" s="69">
        <f t="shared" si="409"/>
        <v>5895.3131250000006</v>
      </c>
      <c r="BU193" s="69">
        <f t="shared" si="410"/>
        <v>15318.965625000003</v>
      </c>
      <c r="BV193" s="73">
        <f t="shared" si="411"/>
        <v>183827.58750000002</v>
      </c>
      <c r="BW193" s="54" t="s">
        <v>231</v>
      </c>
    </row>
    <row r="194" spans="1:76" s="55" customFormat="1" ht="14.25" customHeight="1" x14ac:dyDescent="0.3">
      <c r="A194" s="66">
        <v>17</v>
      </c>
      <c r="B194" s="81" t="s">
        <v>96</v>
      </c>
      <c r="C194" s="81" t="s">
        <v>445</v>
      </c>
      <c r="D194" s="46" t="s">
        <v>61</v>
      </c>
      <c r="E194" s="82" t="s">
        <v>98</v>
      </c>
      <c r="F194" s="75">
        <v>120</v>
      </c>
      <c r="G194" s="76">
        <v>44377</v>
      </c>
      <c r="H194" s="76">
        <v>46203</v>
      </c>
      <c r="I194" s="75" t="s">
        <v>168</v>
      </c>
      <c r="J194" s="46" t="s">
        <v>348</v>
      </c>
      <c r="K194" s="46" t="s">
        <v>72</v>
      </c>
      <c r="L194" s="77">
        <v>37.090000000000003</v>
      </c>
      <c r="M194" s="46">
        <v>5.2</v>
      </c>
      <c r="N194" s="68">
        <v>17697</v>
      </c>
      <c r="O194" s="69">
        <f t="shared" si="394"/>
        <v>92024.400000000009</v>
      </c>
      <c r="P194" s="46"/>
      <c r="Q194" s="46"/>
      <c r="R194" s="46"/>
      <c r="S194" s="46"/>
      <c r="T194" s="46">
        <v>1</v>
      </c>
      <c r="U194" s="46"/>
      <c r="V194" s="67">
        <f t="shared" si="427"/>
        <v>0</v>
      </c>
      <c r="W194" s="67">
        <f t="shared" si="431"/>
        <v>1</v>
      </c>
      <c r="X194" s="67">
        <f t="shared" si="431"/>
        <v>0</v>
      </c>
      <c r="Y194" s="69">
        <f t="shared" si="412"/>
        <v>0</v>
      </c>
      <c r="Z194" s="69">
        <f t="shared" si="413"/>
        <v>0</v>
      </c>
      <c r="AA194" s="69">
        <f t="shared" si="414"/>
        <v>0</v>
      </c>
      <c r="AB194" s="69">
        <f t="shared" si="415"/>
        <v>0</v>
      </c>
      <c r="AC194" s="69">
        <f t="shared" si="416"/>
        <v>5751.5250000000005</v>
      </c>
      <c r="AD194" s="69">
        <f t="shared" si="417"/>
        <v>0</v>
      </c>
      <c r="AE194" s="69">
        <f t="shared" si="418"/>
        <v>5751.5250000000005</v>
      </c>
      <c r="AF194" s="69">
        <f t="shared" si="397"/>
        <v>2875.7625000000003</v>
      </c>
      <c r="AG194" s="69">
        <f t="shared" si="432"/>
        <v>862.7287500000001</v>
      </c>
      <c r="AH194" s="69">
        <f t="shared" si="290"/>
        <v>221.21250000000001</v>
      </c>
      <c r="AI194" s="69">
        <f t="shared" si="399"/>
        <v>9711.228750000002</v>
      </c>
      <c r="AJ194" s="78"/>
      <c r="AK194" s="71">
        <f t="shared" si="419"/>
        <v>0</v>
      </c>
      <c r="AL194" s="78"/>
      <c r="AM194" s="71">
        <f t="shared" si="420"/>
        <v>0</v>
      </c>
      <c r="AN194" s="71">
        <f t="shared" si="433"/>
        <v>0</v>
      </c>
      <c r="AO194" s="71">
        <f t="shared" si="426"/>
        <v>0</v>
      </c>
      <c r="AP194" s="78"/>
      <c r="AQ194" s="71">
        <f t="shared" si="421"/>
        <v>0</v>
      </c>
      <c r="AR194" s="78"/>
      <c r="AS194" s="71">
        <f t="shared" si="422"/>
        <v>0</v>
      </c>
      <c r="AT194" s="70">
        <f t="shared" si="401"/>
        <v>0</v>
      </c>
      <c r="AU194" s="71">
        <f t="shared" si="401"/>
        <v>0</v>
      </c>
      <c r="AV194" s="70">
        <f t="shared" si="423"/>
        <v>0</v>
      </c>
      <c r="AW194" s="71">
        <f t="shared" si="402"/>
        <v>0</v>
      </c>
      <c r="AX194" s="79"/>
      <c r="AY194" s="80"/>
      <c r="AZ194" s="79"/>
      <c r="BA194" s="80"/>
      <c r="BB194" s="71">
        <f t="shared" si="387"/>
        <v>0</v>
      </c>
      <c r="BC194" s="46"/>
      <c r="BD194" s="46"/>
      <c r="BE194" s="72">
        <f t="shared" si="388"/>
        <v>0</v>
      </c>
      <c r="BF194" s="69">
        <f t="shared" ref="BF194:BF204" si="434">SUM(N194*BC194*20%)+(N194*BD194)*30%</f>
        <v>0</v>
      </c>
      <c r="BG194" s="69">
        <f>V194+W194+X194</f>
        <v>1</v>
      </c>
      <c r="BH194" s="69">
        <f t="shared" si="404"/>
        <v>2588.1862500000002</v>
      </c>
      <c r="BI194" s="72"/>
      <c r="BJ194" s="72">
        <f t="shared" si="425"/>
        <v>0</v>
      </c>
      <c r="BK194" s="72">
        <f t="shared" si="430"/>
        <v>1</v>
      </c>
      <c r="BL194" s="69">
        <f>(AE194+AF194)*35%</f>
        <v>3019.5506249999999</v>
      </c>
      <c r="BM194" s="69"/>
      <c r="BN194" s="69"/>
      <c r="BO194" s="72"/>
      <c r="BP194" s="72">
        <f>7079/18*BO194</f>
        <v>0</v>
      </c>
      <c r="BQ194" s="69">
        <f t="shared" si="406"/>
        <v>5607.7368750000005</v>
      </c>
      <c r="BR194" s="69">
        <f t="shared" si="407"/>
        <v>6835.4662500000004</v>
      </c>
      <c r="BS194" s="69">
        <f t="shared" si="408"/>
        <v>2588.1862500000002</v>
      </c>
      <c r="BT194" s="69">
        <f t="shared" si="409"/>
        <v>5895.3131250000006</v>
      </c>
      <c r="BU194" s="69">
        <f t="shared" si="410"/>
        <v>15318.965625000003</v>
      </c>
      <c r="BV194" s="73">
        <f t="shared" si="411"/>
        <v>183827.58750000002</v>
      </c>
      <c r="BW194" s="54" t="s">
        <v>231</v>
      </c>
    </row>
    <row r="195" spans="1:76" s="55" customFormat="1" ht="14.25" customHeight="1" x14ac:dyDescent="0.3">
      <c r="A195" s="83">
        <v>18</v>
      </c>
      <c r="B195" s="1" t="s">
        <v>497</v>
      </c>
      <c r="C195" s="141" t="s">
        <v>445</v>
      </c>
      <c r="D195" s="142" t="s">
        <v>61</v>
      </c>
      <c r="E195" s="143" t="s">
        <v>274</v>
      </c>
      <c r="F195" s="75">
        <v>118</v>
      </c>
      <c r="G195" s="76">
        <v>44365</v>
      </c>
      <c r="H195" s="144" t="s">
        <v>402</v>
      </c>
      <c r="I195" s="75" t="s">
        <v>89</v>
      </c>
      <c r="J195" s="46" t="s">
        <v>350</v>
      </c>
      <c r="K195" s="46" t="s">
        <v>68</v>
      </c>
      <c r="L195" s="77">
        <v>31.04</v>
      </c>
      <c r="M195" s="46">
        <v>5.16</v>
      </c>
      <c r="N195" s="68">
        <v>17697</v>
      </c>
      <c r="O195" s="69">
        <f t="shared" si="394"/>
        <v>91316.52</v>
      </c>
      <c r="P195" s="46"/>
      <c r="Q195" s="46"/>
      <c r="R195" s="46"/>
      <c r="S195" s="46"/>
      <c r="T195" s="46">
        <v>1</v>
      </c>
      <c r="U195" s="46"/>
      <c r="V195" s="67">
        <f t="shared" si="427"/>
        <v>0</v>
      </c>
      <c r="W195" s="67">
        <f t="shared" si="431"/>
        <v>1</v>
      </c>
      <c r="X195" s="67">
        <f t="shared" si="431"/>
        <v>0</v>
      </c>
      <c r="Y195" s="69">
        <f t="shared" si="412"/>
        <v>0</v>
      </c>
      <c r="Z195" s="69">
        <f t="shared" si="413"/>
        <v>0</v>
      </c>
      <c r="AA195" s="69">
        <f t="shared" si="414"/>
        <v>0</v>
      </c>
      <c r="AB195" s="69">
        <f t="shared" si="415"/>
        <v>0</v>
      </c>
      <c r="AC195" s="69">
        <f t="shared" si="416"/>
        <v>5707.2825000000003</v>
      </c>
      <c r="AD195" s="69">
        <f t="shared" si="417"/>
        <v>0</v>
      </c>
      <c r="AE195" s="69">
        <f t="shared" si="418"/>
        <v>5707.2825000000003</v>
      </c>
      <c r="AF195" s="69">
        <f t="shared" si="397"/>
        <v>2853.6412500000001</v>
      </c>
      <c r="AG195" s="69">
        <f t="shared" si="432"/>
        <v>856.09237500000006</v>
      </c>
      <c r="AH195" s="69">
        <f t="shared" si="290"/>
        <v>221.21250000000001</v>
      </c>
      <c r="AI195" s="69">
        <f t="shared" si="399"/>
        <v>9638.2286249999997</v>
      </c>
      <c r="AJ195" s="78"/>
      <c r="AK195" s="71">
        <f t="shared" si="419"/>
        <v>0</v>
      </c>
      <c r="AL195" s="78"/>
      <c r="AM195" s="71">
        <f t="shared" si="420"/>
        <v>0</v>
      </c>
      <c r="AN195" s="71">
        <f t="shared" si="433"/>
        <v>0</v>
      </c>
      <c r="AO195" s="71">
        <f t="shared" si="426"/>
        <v>0</v>
      </c>
      <c r="AP195" s="78"/>
      <c r="AQ195" s="71">
        <f t="shared" si="421"/>
        <v>0</v>
      </c>
      <c r="AR195" s="78"/>
      <c r="AS195" s="71">
        <f t="shared" si="422"/>
        <v>0</v>
      </c>
      <c r="AT195" s="70">
        <f t="shared" si="401"/>
        <v>0</v>
      </c>
      <c r="AU195" s="71">
        <f t="shared" si="401"/>
        <v>0</v>
      </c>
      <c r="AV195" s="70">
        <f t="shared" si="423"/>
        <v>0</v>
      </c>
      <c r="AW195" s="71">
        <f t="shared" si="402"/>
        <v>0</v>
      </c>
      <c r="AX195" s="79"/>
      <c r="AY195" s="80"/>
      <c r="AZ195" s="80"/>
      <c r="BA195" s="80"/>
      <c r="BB195" s="71">
        <f t="shared" si="387"/>
        <v>0</v>
      </c>
      <c r="BC195" s="46"/>
      <c r="BD195" s="46"/>
      <c r="BE195" s="72">
        <f t="shared" si="388"/>
        <v>0</v>
      </c>
      <c r="BF195" s="69">
        <f t="shared" si="434"/>
        <v>0</v>
      </c>
      <c r="BG195" s="69">
        <f>V195+W195+X195</f>
        <v>1</v>
      </c>
      <c r="BH195" s="69">
        <f t="shared" si="404"/>
        <v>2568.2771250000001</v>
      </c>
      <c r="BI195" s="72"/>
      <c r="BJ195" s="72">
        <f>(O195/18*BI195)*30%</f>
        <v>0</v>
      </c>
      <c r="BK195" s="72">
        <f t="shared" si="430"/>
        <v>1</v>
      </c>
      <c r="BL195" s="69">
        <f t="shared" ref="BL195" si="435">(AE195+AF195)*30%</f>
        <v>2568.2771250000001</v>
      </c>
      <c r="BM195" s="69"/>
      <c r="BN195" s="69"/>
      <c r="BO195" s="72"/>
      <c r="BP195" s="72">
        <f>7079/18*BO195</f>
        <v>0</v>
      </c>
      <c r="BQ195" s="69">
        <f t="shared" si="406"/>
        <v>5136.5542500000001</v>
      </c>
      <c r="BR195" s="69">
        <f t="shared" si="407"/>
        <v>6784.5873750000001</v>
      </c>
      <c r="BS195" s="69">
        <f t="shared" si="408"/>
        <v>2568.2771250000001</v>
      </c>
      <c r="BT195" s="69">
        <f t="shared" si="409"/>
        <v>5421.9183750000002</v>
      </c>
      <c r="BU195" s="69">
        <f t="shared" si="410"/>
        <v>14774.782875000001</v>
      </c>
      <c r="BV195" s="73">
        <f t="shared" si="411"/>
        <v>177297.39449999999</v>
      </c>
      <c r="BW195" s="54" t="s">
        <v>232</v>
      </c>
    </row>
    <row r="196" spans="1:76" s="55" customFormat="1" ht="14.25" customHeight="1" x14ac:dyDescent="0.3">
      <c r="A196" s="66">
        <v>19</v>
      </c>
      <c r="B196" s="1" t="s">
        <v>497</v>
      </c>
      <c r="C196" s="81" t="s">
        <v>445</v>
      </c>
      <c r="D196" s="46" t="s">
        <v>61</v>
      </c>
      <c r="E196" s="82" t="s">
        <v>272</v>
      </c>
      <c r="F196" s="135">
        <v>79</v>
      </c>
      <c r="G196" s="134">
        <v>43304</v>
      </c>
      <c r="H196" s="103">
        <v>45130</v>
      </c>
      <c r="I196" s="75" t="s">
        <v>167</v>
      </c>
      <c r="J196" s="46" t="s">
        <v>349</v>
      </c>
      <c r="K196" s="46" t="s">
        <v>64</v>
      </c>
      <c r="L196" s="77">
        <v>26</v>
      </c>
      <c r="M196" s="46">
        <v>5.41</v>
      </c>
      <c r="N196" s="68">
        <v>17697</v>
      </c>
      <c r="O196" s="69">
        <f t="shared" si="394"/>
        <v>95740.77</v>
      </c>
      <c r="P196" s="46"/>
      <c r="Q196" s="46"/>
      <c r="R196" s="46"/>
      <c r="S196" s="46"/>
      <c r="T196" s="46">
        <v>1</v>
      </c>
      <c r="U196" s="46"/>
      <c r="V196" s="67">
        <f t="shared" si="427"/>
        <v>0</v>
      </c>
      <c r="W196" s="67">
        <f t="shared" si="431"/>
        <v>1</v>
      </c>
      <c r="X196" s="67">
        <f t="shared" si="431"/>
        <v>0</v>
      </c>
      <c r="Y196" s="69">
        <f t="shared" si="412"/>
        <v>0</v>
      </c>
      <c r="Z196" s="69">
        <f t="shared" si="413"/>
        <v>0</v>
      </c>
      <c r="AA196" s="69">
        <f t="shared" si="414"/>
        <v>0</v>
      </c>
      <c r="AB196" s="69">
        <f t="shared" si="415"/>
        <v>0</v>
      </c>
      <c r="AC196" s="69">
        <f t="shared" si="416"/>
        <v>5983.7981250000003</v>
      </c>
      <c r="AD196" s="69">
        <f t="shared" si="417"/>
        <v>0</v>
      </c>
      <c r="AE196" s="69">
        <f t="shared" ref="AE196:AE201" si="436">SUM(Y196:AD196)</f>
        <v>5983.7981250000003</v>
      </c>
      <c r="AF196" s="69">
        <f t="shared" si="397"/>
        <v>2991.8990625000001</v>
      </c>
      <c r="AG196" s="69">
        <f t="shared" si="432"/>
        <v>897.56971874999999</v>
      </c>
      <c r="AH196" s="69">
        <f t="shared" si="290"/>
        <v>221.21250000000001</v>
      </c>
      <c r="AI196" s="69">
        <f t="shared" si="399"/>
        <v>10094.47940625</v>
      </c>
      <c r="AJ196" s="78"/>
      <c r="AK196" s="71">
        <f t="shared" si="419"/>
        <v>0</v>
      </c>
      <c r="AL196" s="78"/>
      <c r="AM196" s="71">
        <f t="shared" si="420"/>
        <v>0</v>
      </c>
      <c r="AN196" s="71">
        <f>AJ196+AL196</f>
        <v>0</v>
      </c>
      <c r="AO196" s="71">
        <f t="shared" si="426"/>
        <v>0</v>
      </c>
      <c r="AP196" s="78"/>
      <c r="AQ196" s="71">
        <f t="shared" si="421"/>
        <v>0</v>
      </c>
      <c r="AR196" s="78"/>
      <c r="AS196" s="71">
        <f t="shared" si="422"/>
        <v>0</v>
      </c>
      <c r="AT196" s="70">
        <f t="shared" si="401"/>
        <v>0</v>
      </c>
      <c r="AU196" s="71">
        <f t="shared" si="401"/>
        <v>0</v>
      </c>
      <c r="AV196" s="70">
        <f t="shared" si="423"/>
        <v>0</v>
      </c>
      <c r="AW196" s="71">
        <f t="shared" si="402"/>
        <v>0</v>
      </c>
      <c r="AX196" s="79"/>
      <c r="AY196" s="80"/>
      <c r="AZ196" s="80"/>
      <c r="BA196" s="80"/>
      <c r="BB196" s="71">
        <f t="shared" si="387"/>
        <v>0</v>
      </c>
      <c r="BC196" s="46"/>
      <c r="BD196" s="46"/>
      <c r="BE196" s="72">
        <f t="shared" si="388"/>
        <v>0</v>
      </c>
      <c r="BF196" s="69">
        <f t="shared" si="434"/>
        <v>0</v>
      </c>
      <c r="BG196" s="69">
        <f t="shared" ref="BG196:BG205" si="437">V196+W196+X196</f>
        <v>1</v>
      </c>
      <c r="BH196" s="69">
        <f t="shared" si="404"/>
        <v>2692.70915625</v>
      </c>
      <c r="BI196" s="72"/>
      <c r="BJ196" s="72">
        <f>(O196/18*BI196)*30%</f>
        <v>0</v>
      </c>
      <c r="BK196" s="72">
        <f t="shared" si="430"/>
        <v>1</v>
      </c>
      <c r="BL196" s="69">
        <f>(AE196+AF196)*40%</f>
        <v>3590.278875</v>
      </c>
      <c r="BM196" s="69"/>
      <c r="BN196" s="69"/>
      <c r="BO196" s="69"/>
      <c r="BP196" s="72">
        <f t="shared" ref="BP196:BP205" si="438">7079/18*BO196</f>
        <v>0</v>
      </c>
      <c r="BQ196" s="69">
        <f t="shared" si="406"/>
        <v>6282.9880312499999</v>
      </c>
      <c r="BR196" s="69">
        <f t="shared" si="407"/>
        <v>7102.5803437499999</v>
      </c>
      <c r="BS196" s="69">
        <f t="shared" si="408"/>
        <v>2692.70915625</v>
      </c>
      <c r="BT196" s="69">
        <f t="shared" si="409"/>
        <v>6582.1779375000006</v>
      </c>
      <c r="BU196" s="69">
        <f t="shared" si="410"/>
        <v>16377.4674375</v>
      </c>
      <c r="BV196" s="73">
        <f t="shared" si="411"/>
        <v>196529.60924999998</v>
      </c>
      <c r="BW196" s="54" t="s">
        <v>228</v>
      </c>
    </row>
    <row r="197" spans="1:76" s="55" customFormat="1" ht="14.25" customHeight="1" x14ac:dyDescent="0.3">
      <c r="A197" s="83">
        <v>20</v>
      </c>
      <c r="B197" s="81" t="s">
        <v>107</v>
      </c>
      <c r="C197" s="81" t="s">
        <v>445</v>
      </c>
      <c r="D197" s="46" t="s">
        <v>108</v>
      </c>
      <c r="E197" s="82" t="s">
        <v>109</v>
      </c>
      <c r="F197" s="75">
        <v>88</v>
      </c>
      <c r="G197" s="76">
        <v>43458</v>
      </c>
      <c r="H197" s="144" t="s">
        <v>345</v>
      </c>
      <c r="I197" s="75" t="s">
        <v>174</v>
      </c>
      <c r="J197" s="46" t="s">
        <v>349</v>
      </c>
      <c r="K197" s="46" t="s">
        <v>116</v>
      </c>
      <c r="L197" s="77">
        <v>38</v>
      </c>
      <c r="M197" s="46">
        <v>4.5199999999999996</v>
      </c>
      <c r="N197" s="68">
        <v>17697</v>
      </c>
      <c r="O197" s="69">
        <f t="shared" si="394"/>
        <v>79990.439999999988</v>
      </c>
      <c r="P197" s="46"/>
      <c r="Q197" s="46"/>
      <c r="R197" s="46"/>
      <c r="S197" s="46"/>
      <c r="T197" s="46">
        <v>1</v>
      </c>
      <c r="U197" s="46"/>
      <c r="V197" s="67">
        <f>SUM(P197+S197)</f>
        <v>0</v>
      </c>
      <c r="W197" s="67">
        <f>SUM(Q197+T197)</f>
        <v>1</v>
      </c>
      <c r="X197" s="67">
        <f>SUM(R197+U197)</f>
        <v>0</v>
      </c>
      <c r="Y197" s="69">
        <f t="shared" si="412"/>
        <v>0</v>
      </c>
      <c r="Z197" s="69">
        <f t="shared" si="413"/>
        <v>0</v>
      </c>
      <c r="AA197" s="69">
        <f t="shared" si="414"/>
        <v>0</v>
      </c>
      <c r="AB197" s="69">
        <f t="shared" si="415"/>
        <v>0</v>
      </c>
      <c r="AC197" s="69">
        <f t="shared" si="416"/>
        <v>4999.4024999999992</v>
      </c>
      <c r="AD197" s="69">
        <f t="shared" si="417"/>
        <v>0</v>
      </c>
      <c r="AE197" s="69">
        <f t="shared" si="436"/>
        <v>4999.4024999999992</v>
      </c>
      <c r="AF197" s="69">
        <f t="shared" si="397"/>
        <v>2499.7012499999996</v>
      </c>
      <c r="AG197" s="69">
        <f>(AE197+AF197)*10%</f>
        <v>749.91037499999993</v>
      </c>
      <c r="AH197" s="69">
        <f t="shared" si="290"/>
        <v>221.21250000000001</v>
      </c>
      <c r="AI197" s="69">
        <f t="shared" si="399"/>
        <v>8470.2266249999993</v>
      </c>
      <c r="AJ197" s="78"/>
      <c r="AK197" s="71">
        <f t="shared" si="419"/>
        <v>0</v>
      </c>
      <c r="AL197" s="78"/>
      <c r="AM197" s="71">
        <f t="shared" si="420"/>
        <v>0</v>
      </c>
      <c r="AN197" s="71">
        <f>AJ197+AL197</f>
        <v>0</v>
      </c>
      <c r="AO197" s="71">
        <f t="shared" si="426"/>
        <v>0</v>
      </c>
      <c r="AP197" s="78"/>
      <c r="AQ197" s="71">
        <f t="shared" si="421"/>
        <v>0</v>
      </c>
      <c r="AR197" s="78"/>
      <c r="AS197" s="71">
        <f t="shared" si="422"/>
        <v>0</v>
      </c>
      <c r="AT197" s="70">
        <f t="shared" ref="AT197:AU218" si="439">AP197+AR197</f>
        <v>0</v>
      </c>
      <c r="AU197" s="71">
        <f t="shared" si="439"/>
        <v>0</v>
      </c>
      <c r="AV197" s="70">
        <f t="shared" si="423"/>
        <v>0</v>
      </c>
      <c r="AW197" s="71">
        <f t="shared" si="402"/>
        <v>0</v>
      </c>
      <c r="AX197" s="79"/>
      <c r="AY197" s="80"/>
      <c r="AZ197" s="80"/>
      <c r="BA197" s="80"/>
      <c r="BB197" s="71">
        <f t="shared" si="387"/>
        <v>0</v>
      </c>
      <c r="BC197" s="46"/>
      <c r="BD197" s="46"/>
      <c r="BE197" s="72">
        <f t="shared" si="388"/>
        <v>0</v>
      </c>
      <c r="BF197" s="69">
        <f t="shared" si="434"/>
        <v>0</v>
      </c>
      <c r="BG197" s="69">
        <f t="shared" si="437"/>
        <v>1</v>
      </c>
      <c r="BH197" s="69">
        <f t="shared" si="404"/>
        <v>2249.7311249999993</v>
      </c>
      <c r="BI197" s="72"/>
      <c r="BJ197" s="72">
        <f>(O197/18*BI197)*30%</f>
        <v>0</v>
      </c>
      <c r="BK197" s="72">
        <f t="shared" si="430"/>
        <v>1</v>
      </c>
      <c r="BL197" s="69">
        <f>(AE197+AF197)*40%</f>
        <v>2999.6414999999997</v>
      </c>
      <c r="BM197" s="69"/>
      <c r="BN197" s="69"/>
      <c r="BO197" s="69"/>
      <c r="BP197" s="72">
        <f t="shared" si="438"/>
        <v>0</v>
      </c>
      <c r="BQ197" s="69">
        <f t="shared" si="406"/>
        <v>5249.3726249999991</v>
      </c>
      <c r="BR197" s="69">
        <f t="shared" si="407"/>
        <v>5970.5253749999993</v>
      </c>
      <c r="BS197" s="69">
        <f t="shared" si="408"/>
        <v>2249.7311249999993</v>
      </c>
      <c r="BT197" s="69">
        <f t="shared" si="409"/>
        <v>5499.3427499999998</v>
      </c>
      <c r="BU197" s="69">
        <f t="shared" si="410"/>
        <v>13719.599249999999</v>
      </c>
      <c r="BV197" s="73">
        <f t="shared" si="411"/>
        <v>164635.19099999999</v>
      </c>
      <c r="BW197" s="54" t="s">
        <v>228</v>
      </c>
    </row>
    <row r="198" spans="1:76" s="55" customFormat="1" ht="14.25" customHeight="1" x14ac:dyDescent="0.3">
      <c r="A198" s="66">
        <v>21</v>
      </c>
      <c r="B198" s="1" t="s">
        <v>497</v>
      </c>
      <c r="C198" s="81" t="s">
        <v>445</v>
      </c>
      <c r="D198" s="46" t="s">
        <v>61</v>
      </c>
      <c r="E198" s="82" t="s">
        <v>199</v>
      </c>
      <c r="F198" s="75">
        <v>110</v>
      </c>
      <c r="G198" s="76">
        <v>44071</v>
      </c>
      <c r="H198" s="144" t="s">
        <v>346</v>
      </c>
      <c r="I198" s="75" t="s">
        <v>168</v>
      </c>
      <c r="J198" s="46" t="s">
        <v>348</v>
      </c>
      <c r="K198" s="46" t="s">
        <v>72</v>
      </c>
      <c r="L198" s="77">
        <v>13.06</v>
      </c>
      <c r="M198" s="46">
        <v>4.95</v>
      </c>
      <c r="N198" s="68">
        <v>17697</v>
      </c>
      <c r="O198" s="69">
        <f t="shared" si="394"/>
        <v>87600.150000000009</v>
      </c>
      <c r="P198" s="46"/>
      <c r="Q198" s="46"/>
      <c r="R198" s="46"/>
      <c r="S198" s="46"/>
      <c r="T198" s="46">
        <v>1</v>
      </c>
      <c r="U198" s="46"/>
      <c r="V198" s="67">
        <f t="shared" ref="V198:V204" si="440">SUM(P198+S198)</f>
        <v>0</v>
      </c>
      <c r="W198" s="67">
        <f t="shared" ref="W198:X198" si="441">SUM(Q198+T198)</f>
        <v>1</v>
      </c>
      <c r="X198" s="67">
        <f t="shared" si="441"/>
        <v>0</v>
      </c>
      <c r="Y198" s="69">
        <f t="shared" si="412"/>
        <v>0</v>
      </c>
      <c r="Z198" s="69">
        <f t="shared" si="413"/>
        <v>0</v>
      </c>
      <c r="AA198" s="69">
        <f t="shared" si="414"/>
        <v>0</v>
      </c>
      <c r="AB198" s="69">
        <f t="shared" si="415"/>
        <v>0</v>
      </c>
      <c r="AC198" s="69">
        <f t="shared" si="416"/>
        <v>5475.0093750000005</v>
      </c>
      <c r="AD198" s="69">
        <f t="shared" si="417"/>
        <v>0</v>
      </c>
      <c r="AE198" s="69">
        <f t="shared" si="436"/>
        <v>5475.0093750000005</v>
      </c>
      <c r="AF198" s="69">
        <f t="shared" si="397"/>
        <v>2737.5046875000003</v>
      </c>
      <c r="AG198" s="69"/>
      <c r="AH198" s="69">
        <f t="shared" si="290"/>
        <v>221.21250000000001</v>
      </c>
      <c r="AI198" s="69">
        <f t="shared" si="399"/>
        <v>8433.7265625</v>
      </c>
      <c r="AJ198" s="78"/>
      <c r="AK198" s="71">
        <f t="shared" si="419"/>
        <v>0</v>
      </c>
      <c r="AL198" s="177"/>
      <c r="AM198" s="71">
        <f t="shared" si="420"/>
        <v>0</v>
      </c>
      <c r="AN198" s="71">
        <f t="shared" ref="AN198:AN199" si="442">AJ198+AL198</f>
        <v>0</v>
      </c>
      <c r="AO198" s="71">
        <f t="shared" si="426"/>
        <v>0</v>
      </c>
      <c r="AP198" s="78"/>
      <c r="AQ198" s="71">
        <f t="shared" si="421"/>
        <v>0</v>
      </c>
      <c r="AR198" s="78"/>
      <c r="AS198" s="71">
        <f t="shared" si="422"/>
        <v>0</v>
      </c>
      <c r="AT198" s="70">
        <f t="shared" si="439"/>
        <v>0</v>
      </c>
      <c r="AU198" s="71">
        <f t="shared" si="439"/>
        <v>0</v>
      </c>
      <c r="AV198" s="70">
        <f t="shared" si="423"/>
        <v>0</v>
      </c>
      <c r="AW198" s="71">
        <f t="shared" si="402"/>
        <v>0</v>
      </c>
      <c r="AX198" s="79"/>
      <c r="AY198" s="80"/>
      <c r="AZ198" s="80"/>
      <c r="BA198" s="80"/>
      <c r="BB198" s="71">
        <f t="shared" si="387"/>
        <v>0</v>
      </c>
      <c r="BC198" s="46"/>
      <c r="BD198" s="46"/>
      <c r="BE198" s="72">
        <f t="shared" si="388"/>
        <v>0</v>
      </c>
      <c r="BF198" s="69">
        <f t="shared" si="434"/>
        <v>0</v>
      </c>
      <c r="BG198" s="69">
        <f t="shared" si="437"/>
        <v>1</v>
      </c>
      <c r="BH198" s="69">
        <f t="shared" si="404"/>
        <v>2463.7542187499998</v>
      </c>
      <c r="BI198" s="72"/>
      <c r="BJ198" s="72">
        <f t="shared" ref="BJ198:BJ207" si="443">(O198/18*BI198)*30%</f>
        <v>0</v>
      </c>
      <c r="BK198" s="72">
        <f t="shared" si="430"/>
        <v>1</v>
      </c>
      <c r="BL198" s="69">
        <f>(AE198+AF198)*35%</f>
        <v>2874.379921875</v>
      </c>
      <c r="BM198" s="69"/>
      <c r="BN198" s="69"/>
      <c r="BO198" s="72"/>
      <c r="BP198" s="72">
        <f t="shared" si="438"/>
        <v>0</v>
      </c>
      <c r="BQ198" s="69">
        <f t="shared" si="406"/>
        <v>5338.1341406249994</v>
      </c>
      <c r="BR198" s="69">
        <f t="shared" si="407"/>
        <v>5696.2218750000002</v>
      </c>
      <c r="BS198" s="69">
        <f t="shared" si="408"/>
        <v>2463.7542187499998</v>
      </c>
      <c r="BT198" s="69">
        <f t="shared" si="409"/>
        <v>5611.8846093749999</v>
      </c>
      <c r="BU198" s="69">
        <f t="shared" si="410"/>
        <v>13771.860703124999</v>
      </c>
      <c r="BV198" s="73">
        <f t="shared" si="411"/>
        <v>165262.32843749999</v>
      </c>
      <c r="BW198" s="54" t="s">
        <v>231</v>
      </c>
    </row>
    <row r="199" spans="1:76" s="55" customFormat="1" ht="14.25" customHeight="1" x14ac:dyDescent="0.3">
      <c r="A199" s="83">
        <v>22</v>
      </c>
      <c r="B199" s="1" t="s">
        <v>497</v>
      </c>
      <c r="C199" s="81" t="s">
        <v>445</v>
      </c>
      <c r="D199" s="46" t="s">
        <v>61</v>
      </c>
      <c r="E199" s="102" t="s">
        <v>113</v>
      </c>
      <c r="F199" s="75">
        <v>91</v>
      </c>
      <c r="G199" s="76">
        <v>43453</v>
      </c>
      <c r="H199" s="76">
        <v>45279</v>
      </c>
      <c r="I199" s="75" t="s">
        <v>172</v>
      </c>
      <c r="J199" s="46" t="s">
        <v>348</v>
      </c>
      <c r="K199" s="46" t="s">
        <v>72</v>
      </c>
      <c r="L199" s="77">
        <v>17</v>
      </c>
      <c r="M199" s="46">
        <v>5.03</v>
      </c>
      <c r="N199" s="68">
        <v>17697</v>
      </c>
      <c r="O199" s="69">
        <f t="shared" si="394"/>
        <v>89015.91</v>
      </c>
      <c r="P199" s="46"/>
      <c r="Q199" s="46"/>
      <c r="R199" s="46"/>
      <c r="S199" s="46"/>
      <c r="T199" s="46">
        <v>1</v>
      </c>
      <c r="U199" s="46"/>
      <c r="V199" s="67">
        <f t="shared" si="440"/>
        <v>0</v>
      </c>
      <c r="W199" s="67">
        <f t="shared" ref="W199:X205" si="444">SUM(Q199+T199)</f>
        <v>1</v>
      </c>
      <c r="X199" s="67">
        <f t="shared" si="444"/>
        <v>0</v>
      </c>
      <c r="Y199" s="69">
        <f t="shared" si="412"/>
        <v>0</v>
      </c>
      <c r="Z199" s="69">
        <f t="shared" si="413"/>
        <v>0</v>
      </c>
      <c r="AA199" s="69">
        <f t="shared" si="414"/>
        <v>0</v>
      </c>
      <c r="AB199" s="69">
        <f t="shared" si="415"/>
        <v>0</v>
      </c>
      <c r="AC199" s="69">
        <f t="shared" si="416"/>
        <v>5563.4943750000002</v>
      </c>
      <c r="AD199" s="69">
        <f t="shared" si="417"/>
        <v>0</v>
      </c>
      <c r="AE199" s="69">
        <f t="shared" si="436"/>
        <v>5563.4943750000002</v>
      </c>
      <c r="AF199" s="69">
        <f t="shared" si="397"/>
        <v>2781.7471875000001</v>
      </c>
      <c r="AG199" s="69">
        <f t="shared" ref="AG199" si="445">(AE199+AF199)*10%</f>
        <v>834.52415625000003</v>
      </c>
      <c r="AH199" s="69">
        <f t="shared" si="290"/>
        <v>221.21250000000001</v>
      </c>
      <c r="AI199" s="69">
        <f t="shared" si="399"/>
        <v>9400.9782187500005</v>
      </c>
      <c r="AJ199" s="78"/>
      <c r="AK199" s="71">
        <f t="shared" si="419"/>
        <v>0</v>
      </c>
      <c r="AL199" s="78"/>
      <c r="AM199" s="71">
        <f t="shared" si="420"/>
        <v>0</v>
      </c>
      <c r="AN199" s="71">
        <f t="shared" si="442"/>
        <v>0</v>
      </c>
      <c r="AO199" s="71">
        <f t="shared" si="426"/>
        <v>0</v>
      </c>
      <c r="AP199" s="78"/>
      <c r="AQ199" s="71">
        <f t="shared" si="421"/>
        <v>0</v>
      </c>
      <c r="AR199" s="78"/>
      <c r="AS199" s="71">
        <f t="shared" si="422"/>
        <v>0</v>
      </c>
      <c r="AT199" s="70">
        <f t="shared" si="439"/>
        <v>0</v>
      </c>
      <c r="AU199" s="71">
        <f t="shared" si="439"/>
        <v>0</v>
      </c>
      <c r="AV199" s="70">
        <f t="shared" si="423"/>
        <v>0</v>
      </c>
      <c r="AW199" s="71">
        <f t="shared" si="402"/>
        <v>0</v>
      </c>
      <c r="AX199" s="79"/>
      <c r="AY199" s="80"/>
      <c r="AZ199" s="80"/>
      <c r="BA199" s="80"/>
      <c r="BB199" s="71">
        <f t="shared" si="387"/>
        <v>0</v>
      </c>
      <c r="BC199" s="46"/>
      <c r="BD199" s="46"/>
      <c r="BE199" s="72">
        <f t="shared" si="388"/>
        <v>0</v>
      </c>
      <c r="BF199" s="69">
        <f t="shared" si="434"/>
        <v>0</v>
      </c>
      <c r="BG199" s="69">
        <f t="shared" si="437"/>
        <v>1</v>
      </c>
      <c r="BH199" s="69">
        <f t="shared" si="404"/>
        <v>2503.5724687499996</v>
      </c>
      <c r="BI199" s="72"/>
      <c r="BJ199" s="72">
        <f t="shared" si="443"/>
        <v>0</v>
      </c>
      <c r="BK199" s="72">
        <f t="shared" si="430"/>
        <v>1</v>
      </c>
      <c r="BL199" s="69">
        <f>(AE199+AF199)*35%</f>
        <v>2920.8345468749994</v>
      </c>
      <c r="BM199" s="69"/>
      <c r="BN199" s="69"/>
      <c r="BO199" s="69"/>
      <c r="BP199" s="72">
        <f t="shared" si="438"/>
        <v>0</v>
      </c>
      <c r="BQ199" s="69">
        <f t="shared" si="406"/>
        <v>5424.4070156249991</v>
      </c>
      <c r="BR199" s="69">
        <f t="shared" si="407"/>
        <v>6619.2310312499994</v>
      </c>
      <c r="BS199" s="69">
        <f t="shared" si="408"/>
        <v>2503.5724687499996</v>
      </c>
      <c r="BT199" s="69">
        <f t="shared" si="409"/>
        <v>5702.5817343749995</v>
      </c>
      <c r="BU199" s="69">
        <f t="shared" si="410"/>
        <v>14825.385234375</v>
      </c>
      <c r="BV199" s="73">
        <f t="shared" si="411"/>
        <v>177904.62281249999</v>
      </c>
      <c r="BW199" s="54" t="s">
        <v>227</v>
      </c>
    </row>
    <row r="200" spans="1:76" s="55" customFormat="1" ht="14.25" customHeight="1" x14ac:dyDescent="0.3">
      <c r="A200" s="66">
        <v>23</v>
      </c>
      <c r="B200" s="1" t="s">
        <v>497</v>
      </c>
      <c r="C200" s="81" t="s">
        <v>445</v>
      </c>
      <c r="D200" s="46" t="s">
        <v>61</v>
      </c>
      <c r="E200" s="82" t="s">
        <v>153</v>
      </c>
      <c r="F200" s="75">
        <v>90</v>
      </c>
      <c r="G200" s="76">
        <v>43453</v>
      </c>
      <c r="H200" s="76">
        <v>45279</v>
      </c>
      <c r="I200" s="75" t="s">
        <v>170</v>
      </c>
      <c r="J200" s="46" t="s">
        <v>348</v>
      </c>
      <c r="K200" s="46" t="s">
        <v>72</v>
      </c>
      <c r="L200" s="77">
        <v>17.059999999999999</v>
      </c>
      <c r="M200" s="46">
        <v>5.03</v>
      </c>
      <c r="N200" s="68">
        <v>17697</v>
      </c>
      <c r="O200" s="69">
        <f t="shared" si="394"/>
        <v>89015.91</v>
      </c>
      <c r="P200" s="46"/>
      <c r="Q200" s="46"/>
      <c r="R200" s="46"/>
      <c r="S200" s="46">
        <v>1</v>
      </c>
      <c r="T200" s="46"/>
      <c r="U200" s="46"/>
      <c r="V200" s="67">
        <f t="shared" si="440"/>
        <v>1</v>
      </c>
      <c r="W200" s="67">
        <f t="shared" si="444"/>
        <v>0</v>
      </c>
      <c r="X200" s="67">
        <f t="shared" si="444"/>
        <v>0</v>
      </c>
      <c r="Y200" s="69">
        <f t="shared" si="412"/>
        <v>0</v>
      </c>
      <c r="Z200" s="69">
        <f t="shared" si="413"/>
        <v>0</v>
      </c>
      <c r="AA200" s="69">
        <f t="shared" si="414"/>
        <v>0</v>
      </c>
      <c r="AB200" s="69">
        <f t="shared" si="415"/>
        <v>5563.4943750000002</v>
      </c>
      <c r="AC200" s="69">
        <f t="shared" si="416"/>
        <v>0</v>
      </c>
      <c r="AD200" s="69">
        <f t="shared" si="417"/>
        <v>0</v>
      </c>
      <c r="AE200" s="69">
        <f t="shared" si="436"/>
        <v>5563.4943750000002</v>
      </c>
      <c r="AF200" s="69">
        <f t="shared" si="397"/>
        <v>2781.7471875000001</v>
      </c>
      <c r="AG200" s="69">
        <f>(AE200+AF200)*10%</f>
        <v>834.52415625000003</v>
      </c>
      <c r="AH200" s="69">
        <f t="shared" si="290"/>
        <v>221.21250000000001</v>
      </c>
      <c r="AI200" s="69">
        <f t="shared" si="399"/>
        <v>9400.9782187500005</v>
      </c>
      <c r="AJ200" s="78"/>
      <c r="AK200" s="71">
        <f t="shared" si="419"/>
        <v>0</v>
      </c>
      <c r="AL200" s="78"/>
      <c r="AM200" s="71">
        <f t="shared" si="420"/>
        <v>0</v>
      </c>
      <c r="AN200" s="71"/>
      <c r="AO200" s="71"/>
      <c r="AP200" s="78"/>
      <c r="AQ200" s="71">
        <f t="shared" si="421"/>
        <v>0</v>
      </c>
      <c r="AR200" s="78"/>
      <c r="AS200" s="71">
        <f t="shared" si="422"/>
        <v>0</v>
      </c>
      <c r="AT200" s="70">
        <f t="shared" si="439"/>
        <v>0</v>
      </c>
      <c r="AU200" s="71">
        <f t="shared" si="439"/>
        <v>0</v>
      </c>
      <c r="AV200" s="70">
        <f t="shared" si="423"/>
        <v>0</v>
      </c>
      <c r="AW200" s="71">
        <f t="shared" si="402"/>
        <v>0</v>
      </c>
      <c r="AX200" s="79"/>
      <c r="AY200" s="80"/>
      <c r="AZ200" s="80"/>
      <c r="BA200" s="80"/>
      <c r="BB200" s="71">
        <f t="shared" si="387"/>
        <v>0</v>
      </c>
      <c r="BC200" s="46"/>
      <c r="BD200" s="46"/>
      <c r="BE200" s="72">
        <f t="shared" si="388"/>
        <v>0</v>
      </c>
      <c r="BF200" s="69">
        <f t="shared" si="434"/>
        <v>0</v>
      </c>
      <c r="BG200" s="69">
        <f t="shared" si="437"/>
        <v>1</v>
      </c>
      <c r="BH200" s="69">
        <f t="shared" si="404"/>
        <v>2503.5724687499996</v>
      </c>
      <c r="BI200" s="72"/>
      <c r="BJ200" s="72">
        <f t="shared" si="443"/>
        <v>0</v>
      </c>
      <c r="BK200" s="72">
        <f t="shared" si="430"/>
        <v>1</v>
      </c>
      <c r="BL200" s="69">
        <f>(AE200+AF200)*35%</f>
        <v>2920.8345468749994</v>
      </c>
      <c r="BM200" s="69"/>
      <c r="BN200" s="69"/>
      <c r="BO200" s="69"/>
      <c r="BP200" s="72">
        <f t="shared" si="438"/>
        <v>0</v>
      </c>
      <c r="BQ200" s="69">
        <f>AW200+BB200+BF200+BH200+BJ200+BL200+BP200</f>
        <v>5424.4070156249991</v>
      </c>
      <c r="BR200" s="69">
        <f t="shared" si="407"/>
        <v>6619.2310312499994</v>
      </c>
      <c r="BS200" s="69">
        <f t="shared" si="408"/>
        <v>2503.5724687499996</v>
      </c>
      <c r="BT200" s="69">
        <f t="shared" si="409"/>
        <v>5702.5817343749995</v>
      </c>
      <c r="BU200" s="69">
        <f t="shared" si="410"/>
        <v>14825.385234375</v>
      </c>
      <c r="BV200" s="73">
        <f t="shared" si="411"/>
        <v>177904.62281249999</v>
      </c>
      <c r="BW200" s="54" t="s">
        <v>231</v>
      </c>
    </row>
    <row r="201" spans="1:76" s="55" customFormat="1" ht="14.25" customHeight="1" x14ac:dyDescent="0.3">
      <c r="A201" s="83">
        <v>24</v>
      </c>
      <c r="B201" s="81" t="s">
        <v>84</v>
      </c>
      <c r="C201" s="81" t="s">
        <v>445</v>
      </c>
      <c r="D201" s="46" t="s">
        <v>61</v>
      </c>
      <c r="E201" s="102" t="s">
        <v>365</v>
      </c>
      <c r="F201" s="81">
        <v>99</v>
      </c>
      <c r="G201" s="148">
        <v>43661</v>
      </c>
      <c r="H201" s="148">
        <v>45488</v>
      </c>
      <c r="I201" s="81" t="s">
        <v>170</v>
      </c>
      <c r="J201" s="46" t="s">
        <v>348</v>
      </c>
      <c r="K201" s="46" t="s">
        <v>72</v>
      </c>
      <c r="L201" s="77">
        <v>21.03</v>
      </c>
      <c r="M201" s="46">
        <v>5.12</v>
      </c>
      <c r="N201" s="68">
        <v>17697</v>
      </c>
      <c r="O201" s="69">
        <f t="shared" si="394"/>
        <v>90608.639999999999</v>
      </c>
      <c r="P201" s="46"/>
      <c r="Q201" s="46"/>
      <c r="R201" s="46"/>
      <c r="S201" s="46">
        <v>1</v>
      </c>
      <c r="T201" s="46"/>
      <c r="U201" s="46"/>
      <c r="V201" s="67">
        <f t="shared" si="440"/>
        <v>1</v>
      </c>
      <c r="W201" s="67">
        <f t="shared" si="444"/>
        <v>0</v>
      </c>
      <c r="X201" s="67">
        <f t="shared" si="444"/>
        <v>0</v>
      </c>
      <c r="Y201" s="69">
        <f t="shared" si="412"/>
        <v>0</v>
      </c>
      <c r="Z201" s="69">
        <f t="shared" si="413"/>
        <v>0</v>
      </c>
      <c r="AA201" s="69">
        <f t="shared" si="414"/>
        <v>0</v>
      </c>
      <c r="AB201" s="69">
        <f t="shared" si="415"/>
        <v>5663.04</v>
      </c>
      <c r="AC201" s="69">
        <f t="shared" si="416"/>
        <v>0</v>
      </c>
      <c r="AD201" s="69">
        <f t="shared" si="417"/>
        <v>0</v>
      </c>
      <c r="AE201" s="69">
        <f t="shared" si="436"/>
        <v>5663.04</v>
      </c>
      <c r="AF201" s="69">
        <f t="shared" si="397"/>
        <v>2831.52</v>
      </c>
      <c r="AG201" s="69">
        <f>(AE201+AF201)*10%</f>
        <v>849.45600000000002</v>
      </c>
      <c r="AH201" s="69">
        <f t="shared" si="290"/>
        <v>221.21250000000001</v>
      </c>
      <c r="AI201" s="69">
        <f t="shared" si="399"/>
        <v>9565.2285000000011</v>
      </c>
      <c r="AJ201" s="78"/>
      <c r="AK201" s="71">
        <f t="shared" si="419"/>
        <v>0</v>
      </c>
      <c r="AL201" s="78"/>
      <c r="AM201" s="71">
        <f t="shared" si="420"/>
        <v>0</v>
      </c>
      <c r="AN201" s="71"/>
      <c r="AO201" s="71"/>
      <c r="AP201" s="78"/>
      <c r="AQ201" s="71">
        <f t="shared" si="421"/>
        <v>0</v>
      </c>
      <c r="AR201" s="78"/>
      <c r="AS201" s="71">
        <f t="shared" si="422"/>
        <v>0</v>
      </c>
      <c r="AT201" s="70">
        <f t="shared" si="439"/>
        <v>0</v>
      </c>
      <c r="AU201" s="71">
        <f t="shared" si="439"/>
        <v>0</v>
      </c>
      <c r="AV201" s="70">
        <f t="shared" si="423"/>
        <v>0</v>
      </c>
      <c r="AW201" s="71">
        <f t="shared" si="402"/>
        <v>0</v>
      </c>
      <c r="AX201" s="79"/>
      <c r="AY201" s="80"/>
      <c r="AZ201" s="80"/>
      <c r="BA201" s="80"/>
      <c r="BB201" s="71">
        <f t="shared" si="387"/>
        <v>0</v>
      </c>
      <c r="BC201" s="46"/>
      <c r="BD201" s="46"/>
      <c r="BE201" s="72">
        <f t="shared" si="388"/>
        <v>0</v>
      </c>
      <c r="BF201" s="69">
        <f t="shared" si="434"/>
        <v>0</v>
      </c>
      <c r="BG201" s="69">
        <f t="shared" si="437"/>
        <v>1</v>
      </c>
      <c r="BH201" s="69">
        <f t="shared" si="404"/>
        <v>2548.3679999999999</v>
      </c>
      <c r="BI201" s="72"/>
      <c r="BJ201" s="72">
        <f t="shared" si="443"/>
        <v>0</v>
      </c>
      <c r="BK201" s="72">
        <f t="shared" si="430"/>
        <v>1</v>
      </c>
      <c r="BL201" s="69">
        <f>(AE201+AF201)*35%</f>
        <v>2973.0959999999995</v>
      </c>
      <c r="BM201" s="69"/>
      <c r="BN201" s="69"/>
      <c r="BO201" s="69"/>
      <c r="BP201" s="72">
        <f t="shared" si="438"/>
        <v>0</v>
      </c>
      <c r="BQ201" s="69">
        <f>AW201+BB201+BF201+BH201+BJ201+BL201+BP201</f>
        <v>5521.4639999999999</v>
      </c>
      <c r="BR201" s="69">
        <f t="shared" si="407"/>
        <v>6733.7084999999997</v>
      </c>
      <c r="BS201" s="69">
        <f t="shared" si="408"/>
        <v>2548.3679999999999</v>
      </c>
      <c r="BT201" s="69">
        <f t="shared" si="409"/>
        <v>5804.616</v>
      </c>
      <c r="BU201" s="69">
        <f t="shared" si="410"/>
        <v>15086.692500000001</v>
      </c>
      <c r="BV201" s="73">
        <f t="shared" si="411"/>
        <v>181040.31</v>
      </c>
      <c r="BW201" s="54" t="s">
        <v>231</v>
      </c>
    </row>
    <row r="202" spans="1:76" s="55" customFormat="1" ht="14.25" customHeight="1" x14ac:dyDescent="0.3">
      <c r="A202" s="66">
        <v>25</v>
      </c>
      <c r="B202" s="81" t="s">
        <v>258</v>
      </c>
      <c r="C202" s="81" t="s">
        <v>445</v>
      </c>
      <c r="D202" s="46" t="s">
        <v>61</v>
      </c>
      <c r="E202" s="102" t="s">
        <v>259</v>
      </c>
      <c r="F202" s="81"/>
      <c r="G202" s="148"/>
      <c r="H202" s="148"/>
      <c r="I202" s="81"/>
      <c r="J202" s="46" t="s">
        <v>65</v>
      </c>
      <c r="K202" s="46" t="s">
        <v>62</v>
      </c>
      <c r="L202" s="77">
        <v>2</v>
      </c>
      <c r="M202" s="46">
        <v>4.0999999999999996</v>
      </c>
      <c r="N202" s="68">
        <v>17697</v>
      </c>
      <c r="O202" s="69">
        <f t="shared" si="394"/>
        <v>72557.7</v>
      </c>
      <c r="P202" s="46"/>
      <c r="Q202" s="46"/>
      <c r="R202" s="46"/>
      <c r="S202" s="46"/>
      <c r="T202" s="46">
        <v>1</v>
      </c>
      <c r="U202" s="46"/>
      <c r="V202" s="67">
        <f t="shared" si="440"/>
        <v>0</v>
      </c>
      <c r="W202" s="67">
        <f t="shared" si="444"/>
        <v>1</v>
      </c>
      <c r="X202" s="67">
        <f t="shared" si="444"/>
        <v>0</v>
      </c>
      <c r="Y202" s="69">
        <f t="shared" si="412"/>
        <v>0</v>
      </c>
      <c r="Z202" s="69">
        <f t="shared" si="413"/>
        <v>0</v>
      </c>
      <c r="AA202" s="69">
        <f t="shared" si="414"/>
        <v>0</v>
      </c>
      <c r="AB202" s="69">
        <f t="shared" si="415"/>
        <v>0</v>
      </c>
      <c r="AC202" s="69">
        <f t="shared" si="416"/>
        <v>4534.8562499999998</v>
      </c>
      <c r="AD202" s="69">
        <f t="shared" si="417"/>
        <v>0</v>
      </c>
      <c r="AE202" s="69">
        <f t="shared" ref="AE202:AE204" si="446">SUM(Y202:AD202)</f>
        <v>4534.8562499999998</v>
      </c>
      <c r="AF202" s="69">
        <f t="shared" si="397"/>
        <v>2267.4281249999999</v>
      </c>
      <c r="AG202" s="69">
        <f t="shared" ref="AG202" si="447">(AE202+AF202)*10%</f>
        <v>680.22843749999993</v>
      </c>
      <c r="AH202" s="69">
        <f t="shared" si="290"/>
        <v>221.21250000000001</v>
      </c>
      <c r="AI202" s="69">
        <f t="shared" si="399"/>
        <v>7703.7253124999997</v>
      </c>
      <c r="AJ202" s="78"/>
      <c r="AK202" s="71">
        <f t="shared" si="419"/>
        <v>0</v>
      </c>
      <c r="AL202" s="78"/>
      <c r="AM202" s="71">
        <f t="shared" si="420"/>
        <v>0</v>
      </c>
      <c r="AN202" s="71"/>
      <c r="AO202" s="71">
        <f>AK202+AM202</f>
        <v>0</v>
      </c>
      <c r="AP202" s="78"/>
      <c r="AQ202" s="71">
        <f t="shared" si="421"/>
        <v>0</v>
      </c>
      <c r="AR202" s="78"/>
      <c r="AS202" s="71">
        <f t="shared" si="422"/>
        <v>0</v>
      </c>
      <c r="AT202" s="70">
        <f t="shared" si="439"/>
        <v>0</v>
      </c>
      <c r="AU202" s="71">
        <f t="shared" si="439"/>
        <v>0</v>
      </c>
      <c r="AV202" s="70">
        <f t="shared" si="423"/>
        <v>0</v>
      </c>
      <c r="AW202" s="71">
        <f t="shared" si="402"/>
        <v>0</v>
      </c>
      <c r="AX202" s="79"/>
      <c r="AY202" s="80"/>
      <c r="AZ202" s="80"/>
      <c r="BA202" s="80"/>
      <c r="BB202" s="71">
        <f t="shared" si="387"/>
        <v>0</v>
      </c>
      <c r="BC202" s="46"/>
      <c r="BD202" s="46"/>
      <c r="BE202" s="72">
        <f t="shared" si="388"/>
        <v>0</v>
      </c>
      <c r="BF202" s="69">
        <f t="shared" si="434"/>
        <v>0</v>
      </c>
      <c r="BG202" s="69">
        <f t="shared" si="437"/>
        <v>1</v>
      </c>
      <c r="BH202" s="69">
        <f t="shared" si="404"/>
        <v>2040.6853124999998</v>
      </c>
      <c r="BI202" s="72"/>
      <c r="BJ202" s="72">
        <f t="shared" si="443"/>
        <v>0</v>
      </c>
      <c r="BK202" s="72"/>
      <c r="BL202" s="69"/>
      <c r="BM202" s="69"/>
      <c r="BN202" s="69"/>
      <c r="BO202" s="72"/>
      <c r="BP202" s="72">
        <f t="shared" si="438"/>
        <v>0</v>
      </c>
      <c r="BQ202" s="69">
        <f>AW202+BB202+BF202+BH202+BJ202+BL202+BP202</f>
        <v>2040.6853124999998</v>
      </c>
      <c r="BR202" s="69">
        <f t="shared" si="407"/>
        <v>5436.2971874999994</v>
      </c>
      <c r="BS202" s="69">
        <f t="shared" si="408"/>
        <v>2040.6853124999998</v>
      </c>
      <c r="BT202" s="69">
        <f t="shared" si="409"/>
        <v>2267.4281249999999</v>
      </c>
      <c r="BU202" s="69">
        <f t="shared" si="410"/>
        <v>9744.4106250000004</v>
      </c>
      <c r="BV202" s="73">
        <f t="shared" si="411"/>
        <v>116932.92750000001</v>
      </c>
      <c r="BW202" s="54"/>
    </row>
    <row r="203" spans="1:76" s="55" customFormat="1" ht="14.25" customHeight="1" x14ac:dyDescent="0.3">
      <c r="A203" s="83">
        <v>26</v>
      </c>
      <c r="B203" s="1" t="s">
        <v>497</v>
      </c>
      <c r="C203" s="81" t="s">
        <v>445</v>
      </c>
      <c r="D203" s="46" t="s">
        <v>61</v>
      </c>
      <c r="E203" s="82" t="s">
        <v>159</v>
      </c>
      <c r="F203" s="75">
        <v>104</v>
      </c>
      <c r="G203" s="76">
        <v>43823</v>
      </c>
      <c r="H203" s="76">
        <v>45650</v>
      </c>
      <c r="I203" s="75" t="s">
        <v>171</v>
      </c>
      <c r="J203" s="46" t="s">
        <v>349</v>
      </c>
      <c r="K203" s="46" t="s">
        <v>64</v>
      </c>
      <c r="L203" s="77">
        <v>26.1</v>
      </c>
      <c r="M203" s="77">
        <v>5.41</v>
      </c>
      <c r="N203" s="68">
        <v>17697</v>
      </c>
      <c r="O203" s="69">
        <f t="shared" si="394"/>
        <v>95740.77</v>
      </c>
      <c r="P203" s="46"/>
      <c r="Q203" s="46"/>
      <c r="R203" s="46"/>
      <c r="S203" s="46"/>
      <c r="T203" s="46">
        <v>1</v>
      </c>
      <c r="U203" s="46"/>
      <c r="V203" s="67">
        <f t="shared" si="440"/>
        <v>0</v>
      </c>
      <c r="W203" s="67">
        <f t="shared" si="444"/>
        <v>1</v>
      </c>
      <c r="X203" s="67">
        <f t="shared" si="444"/>
        <v>0</v>
      </c>
      <c r="Y203" s="69">
        <f t="shared" si="412"/>
        <v>0</v>
      </c>
      <c r="Z203" s="69">
        <f t="shared" si="413"/>
        <v>0</v>
      </c>
      <c r="AA203" s="69">
        <f t="shared" si="414"/>
        <v>0</v>
      </c>
      <c r="AB203" s="69">
        <f t="shared" si="415"/>
        <v>0</v>
      </c>
      <c r="AC203" s="69">
        <f t="shared" si="416"/>
        <v>5983.7981250000003</v>
      </c>
      <c r="AD203" s="69">
        <f t="shared" si="417"/>
        <v>0</v>
      </c>
      <c r="AE203" s="69">
        <f t="shared" si="446"/>
        <v>5983.7981250000003</v>
      </c>
      <c r="AF203" s="69">
        <f t="shared" si="397"/>
        <v>2991.8990625000001</v>
      </c>
      <c r="AG203" s="69"/>
      <c r="AH203" s="69">
        <f t="shared" si="290"/>
        <v>221.21250000000001</v>
      </c>
      <c r="AI203" s="69">
        <f t="shared" si="399"/>
        <v>9196.9096874999996</v>
      </c>
      <c r="AJ203" s="78"/>
      <c r="AK203" s="71">
        <f t="shared" si="419"/>
        <v>0</v>
      </c>
      <c r="AL203" s="78"/>
      <c r="AM203" s="71">
        <f t="shared" si="420"/>
        <v>0</v>
      </c>
      <c r="AN203" s="71">
        <f>AJ203+AL203</f>
        <v>0</v>
      </c>
      <c r="AO203" s="71">
        <f>AK203+AM203</f>
        <v>0</v>
      </c>
      <c r="AP203" s="78"/>
      <c r="AQ203" s="71">
        <f t="shared" si="421"/>
        <v>0</v>
      </c>
      <c r="AR203" s="78"/>
      <c r="AS203" s="71">
        <f t="shared" si="422"/>
        <v>0</v>
      </c>
      <c r="AT203" s="70">
        <f t="shared" si="439"/>
        <v>0</v>
      </c>
      <c r="AU203" s="71">
        <f t="shared" si="439"/>
        <v>0</v>
      </c>
      <c r="AV203" s="70">
        <f t="shared" si="423"/>
        <v>0</v>
      </c>
      <c r="AW203" s="71">
        <f t="shared" si="402"/>
        <v>0</v>
      </c>
      <c r="AX203" s="79"/>
      <c r="AY203" s="80"/>
      <c r="AZ203" s="80"/>
      <c r="BA203" s="80"/>
      <c r="BB203" s="71">
        <f t="shared" si="387"/>
        <v>0</v>
      </c>
      <c r="BC203" s="46"/>
      <c r="BD203" s="46"/>
      <c r="BE203" s="72">
        <f t="shared" si="388"/>
        <v>0</v>
      </c>
      <c r="BF203" s="69">
        <f t="shared" si="434"/>
        <v>0</v>
      </c>
      <c r="BG203" s="69">
        <f t="shared" si="437"/>
        <v>1</v>
      </c>
      <c r="BH203" s="69">
        <f t="shared" si="404"/>
        <v>2692.70915625</v>
      </c>
      <c r="BI203" s="72"/>
      <c r="BJ203" s="72">
        <f t="shared" si="443"/>
        <v>0</v>
      </c>
      <c r="BK203" s="72">
        <f>V203+W203+X203</f>
        <v>1</v>
      </c>
      <c r="BL203" s="69">
        <f>(AE203+AF203)*40%</f>
        <v>3590.278875</v>
      </c>
      <c r="BM203" s="69"/>
      <c r="BN203" s="69"/>
      <c r="BO203" s="72"/>
      <c r="BP203" s="72">
        <f t="shared" si="438"/>
        <v>0</v>
      </c>
      <c r="BQ203" s="69">
        <f>AW203+BB203+BF203+BH203+BJ203+BL203+BP203</f>
        <v>6282.9880312499999</v>
      </c>
      <c r="BR203" s="69">
        <f t="shared" si="407"/>
        <v>6205.0106249999999</v>
      </c>
      <c r="BS203" s="69">
        <f t="shared" si="408"/>
        <v>2692.70915625</v>
      </c>
      <c r="BT203" s="69">
        <f t="shared" si="409"/>
        <v>6582.1779375000006</v>
      </c>
      <c r="BU203" s="69">
        <f t="shared" si="410"/>
        <v>15479.897718749999</v>
      </c>
      <c r="BV203" s="73">
        <f t="shared" si="411"/>
        <v>185758.77262499998</v>
      </c>
      <c r="BW203" s="54" t="s">
        <v>271</v>
      </c>
    </row>
    <row r="204" spans="1:76" s="55" customFormat="1" ht="14.25" customHeight="1" x14ac:dyDescent="0.3">
      <c r="A204" s="66">
        <v>27</v>
      </c>
      <c r="B204" s="1" t="s">
        <v>497</v>
      </c>
      <c r="C204" s="81" t="s">
        <v>445</v>
      </c>
      <c r="D204" s="46" t="s">
        <v>61</v>
      </c>
      <c r="E204" s="82" t="s">
        <v>74</v>
      </c>
      <c r="F204" s="75">
        <v>75</v>
      </c>
      <c r="G204" s="76">
        <v>43189</v>
      </c>
      <c r="H204" s="76">
        <v>45015</v>
      </c>
      <c r="I204" s="75" t="s">
        <v>73</v>
      </c>
      <c r="J204" s="46">
        <v>1</v>
      </c>
      <c r="K204" s="46" t="s">
        <v>72</v>
      </c>
      <c r="L204" s="77">
        <v>23.05</v>
      </c>
      <c r="M204" s="46">
        <v>5.12</v>
      </c>
      <c r="N204" s="68">
        <v>17697</v>
      </c>
      <c r="O204" s="69">
        <f t="shared" si="394"/>
        <v>90608.639999999999</v>
      </c>
      <c r="P204" s="46"/>
      <c r="Q204" s="46"/>
      <c r="R204" s="46"/>
      <c r="S204" s="46"/>
      <c r="T204" s="46">
        <v>1</v>
      </c>
      <c r="U204" s="46"/>
      <c r="V204" s="67">
        <f t="shared" si="440"/>
        <v>0</v>
      </c>
      <c r="W204" s="67">
        <f t="shared" si="444"/>
        <v>1</v>
      </c>
      <c r="X204" s="67">
        <f t="shared" si="444"/>
        <v>0</v>
      </c>
      <c r="Y204" s="69">
        <f t="shared" si="412"/>
        <v>0</v>
      </c>
      <c r="Z204" s="69">
        <f t="shared" si="413"/>
        <v>0</v>
      </c>
      <c r="AA204" s="69">
        <f t="shared" si="414"/>
        <v>0</v>
      </c>
      <c r="AB204" s="69">
        <f t="shared" si="415"/>
        <v>0</v>
      </c>
      <c r="AC204" s="69">
        <f t="shared" si="416"/>
        <v>5663.04</v>
      </c>
      <c r="AD204" s="69">
        <f t="shared" si="417"/>
        <v>0</v>
      </c>
      <c r="AE204" s="69">
        <f t="shared" si="446"/>
        <v>5663.04</v>
      </c>
      <c r="AF204" s="69">
        <f t="shared" si="397"/>
        <v>2831.52</v>
      </c>
      <c r="AG204" s="69">
        <f>(AE204+AF204)*10%</f>
        <v>849.45600000000002</v>
      </c>
      <c r="AH204" s="69">
        <f t="shared" si="290"/>
        <v>221.21250000000001</v>
      </c>
      <c r="AI204" s="69">
        <f t="shared" si="399"/>
        <v>9565.2285000000011</v>
      </c>
      <c r="AJ204" s="78"/>
      <c r="AK204" s="71">
        <f t="shared" si="419"/>
        <v>0</v>
      </c>
      <c r="AL204" s="78"/>
      <c r="AM204" s="71">
        <f t="shared" si="420"/>
        <v>0</v>
      </c>
      <c r="AN204" s="71">
        <f>AJ204+AL204</f>
        <v>0</v>
      </c>
      <c r="AO204" s="71">
        <f>AK204+AM204</f>
        <v>0</v>
      </c>
      <c r="AP204" s="78"/>
      <c r="AQ204" s="71">
        <f t="shared" si="421"/>
        <v>0</v>
      </c>
      <c r="AR204" s="78"/>
      <c r="AS204" s="71">
        <f t="shared" si="422"/>
        <v>0</v>
      </c>
      <c r="AT204" s="70">
        <f t="shared" si="439"/>
        <v>0</v>
      </c>
      <c r="AU204" s="71">
        <f t="shared" si="439"/>
        <v>0</v>
      </c>
      <c r="AV204" s="70">
        <f t="shared" si="423"/>
        <v>0</v>
      </c>
      <c r="AW204" s="71">
        <f t="shared" si="402"/>
        <v>0</v>
      </c>
      <c r="AX204" s="79"/>
      <c r="AY204" s="79"/>
      <c r="AZ204" s="79"/>
      <c r="BA204" s="79"/>
      <c r="BB204" s="71">
        <f t="shared" si="387"/>
        <v>0</v>
      </c>
      <c r="BC204" s="46"/>
      <c r="BD204" s="46"/>
      <c r="BE204" s="72">
        <f t="shared" si="388"/>
        <v>0</v>
      </c>
      <c r="BF204" s="69">
        <f t="shared" si="434"/>
        <v>0</v>
      </c>
      <c r="BG204" s="69">
        <f t="shared" si="437"/>
        <v>1</v>
      </c>
      <c r="BH204" s="69">
        <f t="shared" si="404"/>
        <v>2548.3679999999999</v>
      </c>
      <c r="BI204" s="72"/>
      <c r="BJ204" s="72">
        <f t="shared" si="443"/>
        <v>0</v>
      </c>
      <c r="BK204" s="72"/>
      <c r="BL204" s="69"/>
      <c r="BM204" s="69"/>
      <c r="BN204" s="69"/>
      <c r="BO204" s="72"/>
      <c r="BP204" s="72">
        <f t="shared" si="438"/>
        <v>0</v>
      </c>
      <c r="BQ204" s="69">
        <f>AW204+BB204+BF204+BH204+BJ204+BL204+BP204</f>
        <v>2548.3679999999999</v>
      </c>
      <c r="BR204" s="69">
        <f t="shared" si="407"/>
        <v>6733.7084999999997</v>
      </c>
      <c r="BS204" s="69">
        <f t="shared" si="408"/>
        <v>2548.3679999999999</v>
      </c>
      <c r="BT204" s="69">
        <f t="shared" si="409"/>
        <v>2831.52</v>
      </c>
      <c r="BU204" s="69">
        <f t="shared" si="410"/>
        <v>12113.596500000001</v>
      </c>
      <c r="BV204" s="73">
        <f t="shared" si="411"/>
        <v>145363.15800000002</v>
      </c>
      <c r="BW204" s="54"/>
    </row>
    <row r="205" spans="1:76" s="55" customFormat="1" ht="14.25" customHeight="1" x14ac:dyDescent="0.3">
      <c r="A205" s="83">
        <v>28</v>
      </c>
      <c r="B205" s="81" t="s">
        <v>121</v>
      </c>
      <c r="C205" s="81" t="s">
        <v>445</v>
      </c>
      <c r="D205" s="46" t="s">
        <v>61</v>
      </c>
      <c r="E205" s="82" t="s">
        <v>123</v>
      </c>
      <c r="F205" s="75">
        <v>81</v>
      </c>
      <c r="G205" s="134">
        <v>43304</v>
      </c>
      <c r="H205" s="103">
        <v>45130</v>
      </c>
      <c r="I205" s="75" t="s">
        <v>176</v>
      </c>
      <c r="J205" s="46" t="s">
        <v>349</v>
      </c>
      <c r="K205" s="46" t="s">
        <v>64</v>
      </c>
      <c r="L205" s="77">
        <v>26.02</v>
      </c>
      <c r="M205" s="46">
        <v>5.41</v>
      </c>
      <c r="N205" s="68">
        <v>17697</v>
      </c>
      <c r="O205" s="69">
        <f t="shared" si="394"/>
        <v>95740.77</v>
      </c>
      <c r="P205" s="46"/>
      <c r="Q205" s="46"/>
      <c r="R205" s="46"/>
      <c r="S205" s="46"/>
      <c r="T205" s="46">
        <v>1</v>
      </c>
      <c r="U205" s="46"/>
      <c r="V205" s="67">
        <f t="shared" ref="V205:X207" si="448">SUM(P205+S205)</f>
        <v>0</v>
      </c>
      <c r="W205" s="67">
        <f t="shared" si="444"/>
        <v>1</v>
      </c>
      <c r="X205" s="67">
        <f t="shared" si="444"/>
        <v>0</v>
      </c>
      <c r="Y205" s="69">
        <f t="shared" ref="Y205" si="449">SUM(O205/16*P205)</f>
        <v>0</v>
      </c>
      <c r="Z205" s="69">
        <f t="shared" ref="Z205" si="450">SUM(O205/16*Q205)</f>
        <v>0</v>
      </c>
      <c r="AA205" s="69">
        <f t="shared" ref="AA205" si="451">SUM(O205/16*R205)</f>
        <v>0</v>
      </c>
      <c r="AB205" s="69">
        <f t="shared" ref="AB205" si="452">SUM(O205/16*S205)</f>
        <v>0</v>
      </c>
      <c r="AC205" s="69">
        <f t="shared" ref="AC205" si="453">SUM(O205/16*T205)</f>
        <v>5983.7981250000003</v>
      </c>
      <c r="AD205" s="69">
        <f t="shared" ref="AD205" si="454">SUM(O205/16*U205)</f>
        <v>0</v>
      </c>
      <c r="AE205" s="69">
        <f t="shared" ref="AE205" si="455">SUM(Y205:AD205)</f>
        <v>5983.7981250000003</v>
      </c>
      <c r="AF205" s="69">
        <f t="shared" si="397"/>
        <v>2991.8990625000001</v>
      </c>
      <c r="AG205" s="69">
        <f t="shared" ref="AG205" si="456">(AE205+AF205)*10%</f>
        <v>897.56971874999999</v>
      </c>
      <c r="AH205" s="69">
        <f t="shared" si="290"/>
        <v>221.21250000000001</v>
      </c>
      <c r="AI205" s="69">
        <f t="shared" si="399"/>
        <v>10094.47940625</v>
      </c>
      <c r="AJ205" s="78"/>
      <c r="AK205" s="71">
        <f t="shared" si="419"/>
        <v>0</v>
      </c>
      <c r="AL205" s="78"/>
      <c r="AM205" s="71">
        <f t="shared" si="420"/>
        <v>0</v>
      </c>
      <c r="AN205" s="71">
        <f t="shared" ref="AN205:AO205" si="457">AJ205+AL205</f>
        <v>0</v>
      </c>
      <c r="AO205" s="71">
        <f t="shared" si="457"/>
        <v>0</v>
      </c>
      <c r="AP205" s="78"/>
      <c r="AQ205" s="71">
        <f t="shared" si="421"/>
        <v>0</v>
      </c>
      <c r="AR205" s="78"/>
      <c r="AS205" s="71">
        <f t="shared" si="422"/>
        <v>0</v>
      </c>
      <c r="AT205" s="70">
        <f t="shared" si="439"/>
        <v>0</v>
      </c>
      <c r="AU205" s="71">
        <f t="shared" si="439"/>
        <v>0</v>
      </c>
      <c r="AV205" s="70">
        <f t="shared" si="423"/>
        <v>0</v>
      </c>
      <c r="AW205" s="71">
        <f t="shared" si="402"/>
        <v>0</v>
      </c>
      <c r="AX205" s="79"/>
      <c r="AY205" s="80"/>
      <c r="AZ205" s="80"/>
      <c r="BA205" s="80"/>
      <c r="BB205" s="71">
        <f t="shared" si="387"/>
        <v>0</v>
      </c>
      <c r="BC205" s="46"/>
      <c r="BD205" s="46"/>
      <c r="BE205" s="72">
        <f t="shared" si="388"/>
        <v>0</v>
      </c>
      <c r="BF205" s="69">
        <f t="shared" ref="BF205" si="458">SUM(N205*BC205*20%)+(N205*BD205)*30%</f>
        <v>0</v>
      </c>
      <c r="BG205" s="69">
        <f t="shared" si="437"/>
        <v>1</v>
      </c>
      <c r="BH205" s="69">
        <f t="shared" si="404"/>
        <v>2692.70915625</v>
      </c>
      <c r="BI205" s="72"/>
      <c r="BJ205" s="72">
        <f t="shared" si="443"/>
        <v>0</v>
      </c>
      <c r="BK205" s="72">
        <f>V205+W205+X205</f>
        <v>1</v>
      </c>
      <c r="BL205" s="69">
        <f>(AE205+AF205)*40%</f>
        <v>3590.278875</v>
      </c>
      <c r="BM205" s="69"/>
      <c r="BN205" s="69"/>
      <c r="BO205" s="69"/>
      <c r="BP205" s="72">
        <f t="shared" si="438"/>
        <v>0</v>
      </c>
      <c r="BQ205" s="69">
        <f t="shared" ref="BQ205" si="459">AW205+BB205+BF205+BH205+BJ205+BL205+BP205</f>
        <v>6282.9880312499999</v>
      </c>
      <c r="BR205" s="69">
        <f t="shared" si="407"/>
        <v>7102.5803437499999</v>
      </c>
      <c r="BS205" s="69">
        <f t="shared" si="408"/>
        <v>2692.70915625</v>
      </c>
      <c r="BT205" s="69">
        <f t="shared" si="409"/>
        <v>6582.1779375000006</v>
      </c>
      <c r="BU205" s="69">
        <f t="shared" si="410"/>
        <v>16377.4674375</v>
      </c>
      <c r="BV205" s="73">
        <f t="shared" si="411"/>
        <v>196529.60924999998</v>
      </c>
      <c r="BW205" s="54" t="s">
        <v>228</v>
      </c>
      <c r="BX205" s="55" t="s">
        <v>286</v>
      </c>
    </row>
    <row r="206" spans="1:76" s="55" customFormat="1" ht="14.25" customHeight="1" x14ac:dyDescent="0.3">
      <c r="A206" s="66">
        <v>29</v>
      </c>
      <c r="B206" s="81" t="s">
        <v>230</v>
      </c>
      <c r="C206" s="81" t="s">
        <v>445</v>
      </c>
      <c r="D206" s="46" t="s">
        <v>61</v>
      </c>
      <c r="E206" s="102" t="s">
        <v>256</v>
      </c>
      <c r="F206" s="75"/>
      <c r="G206" s="76"/>
      <c r="H206" s="76"/>
      <c r="I206" s="75"/>
      <c r="J206" s="46" t="s">
        <v>65</v>
      </c>
      <c r="K206" s="46" t="s">
        <v>62</v>
      </c>
      <c r="L206" s="77">
        <v>4</v>
      </c>
      <c r="M206" s="46">
        <v>4.2300000000000004</v>
      </c>
      <c r="N206" s="68">
        <v>17697</v>
      </c>
      <c r="O206" s="69">
        <f>N206*M206</f>
        <v>74858.310000000012</v>
      </c>
      <c r="P206" s="46"/>
      <c r="Q206" s="46"/>
      <c r="R206" s="46"/>
      <c r="S206" s="46">
        <v>1</v>
      </c>
      <c r="T206" s="46"/>
      <c r="U206" s="46"/>
      <c r="V206" s="67">
        <f t="shared" si="448"/>
        <v>1</v>
      </c>
      <c r="W206" s="67">
        <f t="shared" si="448"/>
        <v>0</v>
      </c>
      <c r="X206" s="67">
        <f t="shared" si="448"/>
        <v>0</v>
      </c>
      <c r="Y206" s="69">
        <f>SUM(O206/16*P206)</f>
        <v>0</v>
      </c>
      <c r="Z206" s="69">
        <f>SUM(O206/16*Q206)</f>
        <v>0</v>
      </c>
      <c r="AA206" s="69">
        <f>SUM(O206/16*R206)</f>
        <v>0</v>
      </c>
      <c r="AB206" s="69">
        <f>SUM(O206/16*S206)</f>
        <v>4678.6443750000008</v>
      </c>
      <c r="AC206" s="69">
        <f>SUM(O206/16*T206)</f>
        <v>0</v>
      </c>
      <c r="AD206" s="69">
        <f>SUM(O206/16*U206)</f>
        <v>0</v>
      </c>
      <c r="AE206" s="69">
        <f>SUM(Y206:AD206)</f>
        <v>4678.6443750000008</v>
      </c>
      <c r="AF206" s="69">
        <f>AE206*50%</f>
        <v>2339.3221875000004</v>
      </c>
      <c r="AG206" s="69">
        <f>(AE206+AF206)*10%</f>
        <v>701.79665625000018</v>
      </c>
      <c r="AH206" s="69">
        <f t="shared" si="290"/>
        <v>221.21250000000001</v>
      </c>
      <c r="AI206" s="69">
        <f>AH206+AG206+AF206+AE206</f>
        <v>7940.9757187500018</v>
      </c>
      <c r="AJ206" s="78"/>
      <c r="AK206" s="71">
        <f>N206/16*AJ206*40%</f>
        <v>0</v>
      </c>
      <c r="AL206" s="78"/>
      <c r="AM206" s="71">
        <f>N206/16*AL206*50%</f>
        <v>0</v>
      </c>
      <c r="AN206" s="71">
        <f>AJ206+AL206</f>
        <v>0</v>
      </c>
      <c r="AO206" s="71">
        <f>AK206+AM206</f>
        <v>0</v>
      </c>
      <c r="AP206" s="78"/>
      <c r="AQ206" s="71">
        <f>N206/16*AP206*50%</f>
        <v>0</v>
      </c>
      <c r="AR206" s="78"/>
      <c r="AS206" s="71">
        <f>N206/16*AR206*40%</f>
        <v>0</v>
      </c>
      <c r="AT206" s="70">
        <f>AP206+AR206</f>
        <v>0</v>
      </c>
      <c r="AU206" s="71">
        <f>AQ206+AS206</f>
        <v>0</v>
      </c>
      <c r="AV206" s="70">
        <f>AN206+AT206</f>
        <v>0</v>
      </c>
      <c r="AW206" s="71">
        <f>AO206+AU206</f>
        <v>0</v>
      </c>
      <c r="AX206" s="79"/>
      <c r="AY206" s="80"/>
      <c r="AZ206" s="80"/>
      <c r="BA206" s="80"/>
      <c r="BB206" s="71">
        <f t="shared" si="387"/>
        <v>0</v>
      </c>
      <c r="BC206" s="46"/>
      <c r="BD206" s="46"/>
      <c r="BE206" s="72">
        <f t="shared" si="388"/>
        <v>0</v>
      </c>
      <c r="BF206" s="69">
        <f>SUM(N206*BC206*20%)+(N206*BD206)*30%</f>
        <v>0</v>
      </c>
      <c r="BG206" s="69">
        <f>V206+W206+X206</f>
        <v>1</v>
      </c>
      <c r="BH206" s="69">
        <f>(AE206+AF206)*30%</f>
        <v>2105.3899687500002</v>
      </c>
      <c r="BI206" s="72"/>
      <c r="BJ206" s="72">
        <f t="shared" si="443"/>
        <v>0</v>
      </c>
      <c r="BK206" s="72"/>
      <c r="BL206" s="69"/>
      <c r="BM206" s="69"/>
      <c r="BN206" s="69"/>
      <c r="BO206" s="72"/>
      <c r="BP206" s="72">
        <f>7079/18*BO206</f>
        <v>0</v>
      </c>
      <c r="BQ206" s="69">
        <f>AW206+BB206+BF206+BH206+BJ206+BL206+BP206</f>
        <v>2105.3899687500002</v>
      </c>
      <c r="BR206" s="69">
        <f>AE206+AG206+AH206+BF206+BP206</f>
        <v>5601.6535312500009</v>
      </c>
      <c r="BS206" s="69">
        <f>AW206+BB206+BH206+BJ206</f>
        <v>2105.3899687500002</v>
      </c>
      <c r="BT206" s="69">
        <f>AF206+BL206</f>
        <v>2339.3221875000004</v>
      </c>
      <c r="BU206" s="69">
        <f>SUM(AI206+BQ206)</f>
        <v>10046.365687500002</v>
      </c>
      <c r="BV206" s="73">
        <f>BU206*12</f>
        <v>120556.38825000002</v>
      </c>
      <c r="BW206" s="54"/>
      <c r="BX206" s="140"/>
    </row>
    <row r="207" spans="1:76" s="55" customFormat="1" ht="14.25" customHeight="1" x14ac:dyDescent="0.3">
      <c r="A207" s="83">
        <v>30</v>
      </c>
      <c r="B207" s="81" t="s">
        <v>441</v>
      </c>
      <c r="C207" s="81" t="s">
        <v>445</v>
      </c>
      <c r="D207" s="46" t="s">
        <v>61</v>
      </c>
      <c r="E207" s="102" t="s">
        <v>260</v>
      </c>
      <c r="F207" s="75">
        <v>114</v>
      </c>
      <c r="G207" s="76">
        <v>44193</v>
      </c>
      <c r="H207" s="76">
        <v>46019</v>
      </c>
      <c r="I207" s="75" t="s">
        <v>170</v>
      </c>
      <c r="J207" s="46" t="s">
        <v>348</v>
      </c>
      <c r="K207" s="46" t="s">
        <v>72</v>
      </c>
      <c r="L207" s="77">
        <v>25</v>
      </c>
      <c r="M207" s="46">
        <v>5.2</v>
      </c>
      <c r="N207" s="68">
        <v>17697</v>
      </c>
      <c r="O207" s="69">
        <f>N207*M207</f>
        <v>92024.400000000009</v>
      </c>
      <c r="P207" s="46"/>
      <c r="Q207" s="46"/>
      <c r="R207" s="46"/>
      <c r="S207" s="46">
        <v>1</v>
      </c>
      <c r="T207" s="46"/>
      <c r="U207" s="46"/>
      <c r="V207" s="67">
        <f t="shared" si="448"/>
        <v>1</v>
      </c>
      <c r="W207" s="67">
        <f t="shared" si="448"/>
        <v>0</v>
      </c>
      <c r="X207" s="67">
        <f t="shared" si="448"/>
        <v>0</v>
      </c>
      <c r="Y207" s="69">
        <f>SUM(O207/16*P207)</f>
        <v>0</v>
      </c>
      <c r="Z207" s="69">
        <f>SUM(O207/16*Q207)</f>
        <v>0</v>
      </c>
      <c r="AA207" s="69">
        <f>SUM(O207/16*R207)</f>
        <v>0</v>
      </c>
      <c r="AB207" s="69">
        <f>SUM(O207/16*S207)</f>
        <v>5751.5250000000005</v>
      </c>
      <c r="AC207" s="69">
        <f>SUM(O207/16*T207)</f>
        <v>0</v>
      </c>
      <c r="AD207" s="69">
        <f>SUM(O207/16*U207)</f>
        <v>0</v>
      </c>
      <c r="AE207" s="69">
        <f>SUM(Y207:AD207)</f>
        <v>5751.5250000000005</v>
      </c>
      <c r="AF207" s="69">
        <f>AE207*50%</f>
        <v>2875.7625000000003</v>
      </c>
      <c r="AG207" s="69">
        <f>(AE207+AF207)*10%</f>
        <v>862.7287500000001</v>
      </c>
      <c r="AH207" s="69">
        <f t="shared" si="290"/>
        <v>221.21250000000001</v>
      </c>
      <c r="AI207" s="69">
        <f>AH207+AG207+AF207+AE207</f>
        <v>9711.228750000002</v>
      </c>
      <c r="AJ207" s="78"/>
      <c r="AK207" s="71">
        <f>N207/16*AJ207*40%</f>
        <v>0</v>
      </c>
      <c r="AL207" s="78"/>
      <c r="AM207" s="71">
        <f>N207/16*AL207*50%</f>
        <v>0</v>
      </c>
      <c r="AN207" s="71">
        <f>AJ207+AL207</f>
        <v>0</v>
      </c>
      <c r="AO207" s="71">
        <f>AK207+AM207</f>
        <v>0</v>
      </c>
      <c r="AP207" s="78"/>
      <c r="AQ207" s="71">
        <f>N207/16*AP207*50%</f>
        <v>0</v>
      </c>
      <c r="AR207" s="78"/>
      <c r="AS207" s="71">
        <f>N207/16*AR207*40%</f>
        <v>0</v>
      </c>
      <c r="AT207" s="70">
        <f>AP207+AR207</f>
        <v>0</v>
      </c>
      <c r="AU207" s="71">
        <f>AQ207+AS207</f>
        <v>0</v>
      </c>
      <c r="AV207" s="70">
        <f>AN207+AT207</f>
        <v>0</v>
      </c>
      <c r="AW207" s="71">
        <f>AO207+AU207</f>
        <v>0</v>
      </c>
      <c r="AX207" s="79"/>
      <c r="AY207" s="80"/>
      <c r="AZ207" s="80"/>
      <c r="BA207" s="80"/>
      <c r="BB207" s="71">
        <f t="shared" si="387"/>
        <v>0</v>
      </c>
      <c r="BC207" s="46"/>
      <c r="BD207" s="46"/>
      <c r="BE207" s="72">
        <f t="shared" si="388"/>
        <v>0</v>
      </c>
      <c r="BF207" s="69">
        <f>SUM(N207*BC207*20%)+(N207*BD207)*30%</f>
        <v>0</v>
      </c>
      <c r="BG207" s="69">
        <f>V207+W207+X207</f>
        <v>1</v>
      </c>
      <c r="BH207" s="69">
        <f>(AE207+AF207)*30%</f>
        <v>2588.1862500000002</v>
      </c>
      <c r="BI207" s="72"/>
      <c r="BJ207" s="72">
        <f t="shared" si="443"/>
        <v>0</v>
      </c>
      <c r="BK207" s="72">
        <f>V207+W207+X207</f>
        <v>1</v>
      </c>
      <c r="BL207" s="69">
        <f>(AE207+AF207)*35%</f>
        <v>3019.5506249999999</v>
      </c>
      <c r="BM207" s="69"/>
      <c r="BN207" s="69"/>
      <c r="BO207" s="72"/>
      <c r="BP207" s="72">
        <f>7079/18*BO207</f>
        <v>0</v>
      </c>
      <c r="BQ207" s="69">
        <f>AW207+BB207+BF207+BH207+BJ207+BL207+BP207</f>
        <v>5607.7368750000005</v>
      </c>
      <c r="BR207" s="69">
        <f>AE207+AG207+AH207+BF207+BP207</f>
        <v>6835.4662500000004</v>
      </c>
      <c r="BS207" s="69">
        <f>AW207+BB207+BH207+BJ207</f>
        <v>2588.1862500000002</v>
      </c>
      <c r="BT207" s="69">
        <f>AF207+BL207</f>
        <v>5895.3131250000006</v>
      </c>
      <c r="BU207" s="69">
        <f>SUM(AI207+BQ207)</f>
        <v>15318.965625000003</v>
      </c>
      <c r="BV207" s="73">
        <f>BU207*12</f>
        <v>183827.58750000002</v>
      </c>
      <c r="BW207" s="54" t="s">
        <v>227</v>
      </c>
    </row>
    <row r="208" spans="1:76" s="139" customFormat="1" ht="14.25" customHeight="1" x14ac:dyDescent="0.3">
      <c r="A208" s="66">
        <v>31</v>
      </c>
      <c r="B208" s="81" t="s">
        <v>163</v>
      </c>
      <c r="C208" s="155" t="s">
        <v>471</v>
      </c>
      <c r="D208" s="81" t="s">
        <v>61</v>
      </c>
      <c r="E208" s="81" t="s">
        <v>208</v>
      </c>
      <c r="F208" s="81">
        <v>102</v>
      </c>
      <c r="G208" s="148">
        <v>43817</v>
      </c>
      <c r="H208" s="148">
        <v>45644</v>
      </c>
      <c r="I208" s="81" t="s">
        <v>281</v>
      </c>
      <c r="J208" s="46" t="s">
        <v>350</v>
      </c>
      <c r="K208" s="46" t="s">
        <v>68</v>
      </c>
      <c r="L208" s="77">
        <v>6.02</v>
      </c>
      <c r="M208" s="46">
        <v>4.66</v>
      </c>
      <c r="N208" s="102">
        <v>17697</v>
      </c>
      <c r="O208" s="72">
        <f t="shared" ref="O208:O209" si="460">N208*M208</f>
        <v>82468.02</v>
      </c>
      <c r="P208" s="46"/>
      <c r="Q208" s="46"/>
      <c r="R208" s="46"/>
      <c r="S208" s="46"/>
      <c r="T208" s="46">
        <v>1</v>
      </c>
      <c r="U208" s="46"/>
      <c r="V208" s="46">
        <f t="shared" si="373"/>
        <v>0</v>
      </c>
      <c r="W208" s="46">
        <f t="shared" si="373"/>
        <v>1</v>
      </c>
      <c r="X208" s="46">
        <f t="shared" si="373"/>
        <v>0</v>
      </c>
      <c r="Y208" s="72">
        <f t="shared" ref="Y208" si="461">SUM(O208/16*P208)</f>
        <v>0</v>
      </c>
      <c r="Z208" s="72">
        <f t="shared" ref="Z208" si="462">SUM(O208/16*Q208)</f>
        <v>0</v>
      </c>
      <c r="AA208" s="72">
        <f t="shared" ref="AA208" si="463">SUM(O208/16*R208)</f>
        <v>0</v>
      </c>
      <c r="AB208" s="72">
        <f t="shared" ref="AB208" si="464">SUM(O208/16*S208)</f>
        <v>0</v>
      </c>
      <c r="AC208" s="72">
        <f t="shared" ref="AC208" si="465">SUM(O208/16*T208)</f>
        <v>5154.2512500000003</v>
      </c>
      <c r="AD208" s="72">
        <f t="shared" ref="AD208" si="466">SUM(O208/16*U208)</f>
        <v>0</v>
      </c>
      <c r="AE208" s="72">
        <f t="shared" ref="AE208:AE209" si="467">SUM(Y208:AD208)</f>
        <v>5154.2512500000003</v>
      </c>
      <c r="AF208" s="72">
        <f>AE208*50%</f>
        <v>2577.1256250000001</v>
      </c>
      <c r="AG208" s="72"/>
      <c r="AH208" s="69">
        <f t="shared" si="290"/>
        <v>221.21250000000001</v>
      </c>
      <c r="AI208" s="72">
        <f>AH208+AG208+AF208+AE208</f>
        <v>7952.5893750000005</v>
      </c>
      <c r="AJ208" s="79"/>
      <c r="AK208" s="136">
        <f t="shared" si="380"/>
        <v>0</v>
      </c>
      <c r="AL208" s="79"/>
      <c r="AM208" s="136">
        <f t="shared" si="381"/>
        <v>0</v>
      </c>
      <c r="AN208" s="136"/>
      <c r="AO208" s="136">
        <f t="shared" si="382"/>
        <v>0</v>
      </c>
      <c r="AP208" s="79"/>
      <c r="AQ208" s="136">
        <f t="shared" si="383"/>
        <v>0</v>
      </c>
      <c r="AR208" s="79"/>
      <c r="AS208" s="136">
        <f t="shared" si="384"/>
        <v>0</v>
      </c>
      <c r="AT208" s="137">
        <f t="shared" si="385"/>
        <v>0</v>
      </c>
      <c r="AU208" s="136">
        <f t="shared" si="385"/>
        <v>0</v>
      </c>
      <c r="AV208" s="137">
        <f t="shared" si="386"/>
        <v>0</v>
      </c>
      <c r="AW208" s="136">
        <f t="shared" si="386"/>
        <v>0</v>
      </c>
      <c r="AX208" s="79"/>
      <c r="AY208" s="79"/>
      <c r="AZ208" s="79"/>
      <c r="BA208" s="79"/>
      <c r="BB208" s="71">
        <f t="shared" si="387"/>
        <v>0</v>
      </c>
      <c r="BC208" s="46"/>
      <c r="BD208" s="46"/>
      <c r="BE208" s="72">
        <f t="shared" si="388"/>
        <v>0</v>
      </c>
      <c r="BF208" s="72">
        <f t="shared" ref="BF208" si="468">SUM(N208*BC208*20%)+(N208*BD208)*30%</f>
        <v>0</v>
      </c>
      <c r="BG208" s="72">
        <f t="shared" si="390"/>
        <v>1</v>
      </c>
      <c r="BH208" s="72">
        <f>(AE208+AF208)*30%</f>
        <v>2319.4130624999998</v>
      </c>
      <c r="BI208" s="72"/>
      <c r="BJ208" s="72">
        <f t="shared" si="391"/>
        <v>0</v>
      </c>
      <c r="BK208" s="72">
        <f>V208+W208+X208</f>
        <v>1</v>
      </c>
      <c r="BL208" s="72">
        <f>(AE208+AF208)*30%</f>
        <v>2319.4130624999998</v>
      </c>
      <c r="BM208" s="72"/>
      <c r="BN208" s="72"/>
      <c r="BO208" s="72"/>
      <c r="BP208" s="72"/>
      <c r="BQ208" s="72">
        <f t="shared" ref="BQ208:BQ209" si="469">AW208+BB208+BF208+BH208+BJ208+BL208+BP208</f>
        <v>4638.8261249999996</v>
      </c>
      <c r="BR208" s="72">
        <f t="shared" ref="BR208:BR209" si="470">AE208+AG208+AH208+BF208+BP208</f>
        <v>5375.4637499999999</v>
      </c>
      <c r="BS208" s="72">
        <f t="shared" ref="BS208:BS209" si="471">AW208+BB208+BH208+BJ208</f>
        <v>2319.4130624999998</v>
      </c>
      <c r="BT208" s="72">
        <f>AF208+BL208</f>
        <v>4896.5386875000004</v>
      </c>
      <c r="BU208" s="72">
        <f t="shared" ref="BU208:BU209" si="472">SUM(AI208+BQ208)</f>
        <v>12591.415499999999</v>
      </c>
      <c r="BV208" s="138">
        <f t="shared" ref="BV208:BV209" si="473">BU208*12</f>
        <v>151096.98599999998</v>
      </c>
      <c r="BW208" s="139" t="s">
        <v>232</v>
      </c>
    </row>
    <row r="209" spans="1:77" s="55" customFormat="1" ht="14.25" customHeight="1" x14ac:dyDescent="0.3">
      <c r="A209" s="83">
        <v>32</v>
      </c>
      <c r="B209" s="81" t="s">
        <v>237</v>
      </c>
      <c r="C209" s="141" t="s">
        <v>471</v>
      </c>
      <c r="D209" s="46" t="s">
        <v>61</v>
      </c>
      <c r="E209" s="143" t="s">
        <v>285</v>
      </c>
      <c r="F209" s="75">
        <v>116</v>
      </c>
      <c r="G209" s="76">
        <v>44365</v>
      </c>
      <c r="H209" s="144" t="s">
        <v>402</v>
      </c>
      <c r="I209" s="75" t="s">
        <v>403</v>
      </c>
      <c r="J209" s="46" t="s">
        <v>350</v>
      </c>
      <c r="K209" s="46" t="s">
        <v>68</v>
      </c>
      <c r="L209" s="77">
        <v>15.03</v>
      </c>
      <c r="M209" s="46">
        <v>4.9000000000000004</v>
      </c>
      <c r="N209" s="68">
        <v>17697</v>
      </c>
      <c r="O209" s="69">
        <f t="shared" si="460"/>
        <v>86715.3</v>
      </c>
      <c r="P209" s="46"/>
      <c r="Q209" s="46"/>
      <c r="R209" s="46"/>
      <c r="S209" s="46"/>
      <c r="T209" s="46">
        <v>2</v>
      </c>
      <c r="U209" s="46"/>
      <c r="V209" s="67">
        <f t="shared" si="373"/>
        <v>0</v>
      </c>
      <c r="W209" s="67">
        <f t="shared" si="373"/>
        <v>2</v>
      </c>
      <c r="X209" s="67">
        <f t="shared" si="373"/>
        <v>0</v>
      </c>
      <c r="Y209" s="69">
        <f t="shared" ref="Y209" si="474">SUM(O209/16*P209)</f>
        <v>0</v>
      </c>
      <c r="Z209" s="69">
        <f t="shared" ref="Z209" si="475">SUM(O209/16*Q209)</f>
        <v>0</v>
      </c>
      <c r="AA209" s="69">
        <f t="shared" ref="AA209" si="476">SUM(O209/16*R209)</f>
        <v>0</v>
      </c>
      <c r="AB209" s="69">
        <f t="shared" ref="AB209" si="477">SUM(O209/16*S209)</f>
        <v>0</v>
      </c>
      <c r="AC209" s="69">
        <f>SUM(O209/16*T209)</f>
        <v>10839.4125</v>
      </c>
      <c r="AD209" s="69">
        <f t="shared" ref="AD209" si="478">SUM(O209/16*U209)</f>
        <v>0</v>
      </c>
      <c r="AE209" s="69">
        <f t="shared" si="467"/>
        <v>10839.4125</v>
      </c>
      <c r="AF209" s="72">
        <f>AE209*50%</f>
        <v>5419.7062500000002</v>
      </c>
      <c r="AG209" s="69">
        <f>(AE209+AF209)*10%</f>
        <v>1625.9118750000002</v>
      </c>
      <c r="AH209" s="69">
        <f>(AF209+AG209)*10%</f>
        <v>704.56181250000009</v>
      </c>
      <c r="AI209" s="69">
        <f t="shared" ref="AI209" si="479">(AG209+AH209)*10%</f>
        <v>233.04736875000003</v>
      </c>
      <c r="AJ209" s="69"/>
      <c r="AK209" s="136">
        <f t="shared" si="380"/>
        <v>0</v>
      </c>
      <c r="AL209" s="69">
        <f t="shared" ref="AL209:AM209" si="480">(AJ209+AK209)*10%</f>
        <v>0</v>
      </c>
      <c r="AM209" s="69">
        <f t="shared" si="480"/>
        <v>0</v>
      </c>
      <c r="AN209" s="71">
        <f t="shared" ref="AN209" si="481">AJ209+AL209</f>
        <v>0</v>
      </c>
      <c r="AO209" s="71">
        <f t="shared" si="382"/>
        <v>0</v>
      </c>
      <c r="AP209" s="78"/>
      <c r="AQ209" s="71">
        <f>N209/18*AP209*50%</f>
        <v>0</v>
      </c>
      <c r="AR209" s="78"/>
      <c r="AS209" s="71">
        <f>N209/18*AR209*40%</f>
        <v>0</v>
      </c>
      <c r="AT209" s="70">
        <f t="shared" si="385"/>
        <v>0</v>
      </c>
      <c r="AU209" s="71">
        <f t="shared" si="385"/>
        <v>0</v>
      </c>
      <c r="AV209" s="70"/>
      <c r="AW209" s="71">
        <f t="shared" si="386"/>
        <v>0</v>
      </c>
      <c r="AX209" s="79"/>
      <c r="AY209" s="80"/>
      <c r="AZ209" s="80"/>
      <c r="BA209" s="80"/>
      <c r="BB209" s="71">
        <f>SUM(N209*AY209)*50%+(N209*AZ209)*60%+(N209*BA209)*60%</f>
        <v>0</v>
      </c>
      <c r="BC209" s="46"/>
      <c r="BD209" s="46"/>
      <c r="BE209" s="46"/>
      <c r="BF209" s="69">
        <f t="shared" ref="BF209" si="482">SUM(N209*BC209*20%)+(N209*BD209)*30%</f>
        <v>0</v>
      </c>
      <c r="BG209" s="72">
        <f t="shared" si="390"/>
        <v>2</v>
      </c>
      <c r="BH209" s="72">
        <f>(AE209+AF209)*30%</f>
        <v>4877.7356250000003</v>
      </c>
      <c r="BI209" s="72"/>
      <c r="BJ209" s="72">
        <f>(O209/18*BI209)*30%</f>
        <v>0</v>
      </c>
      <c r="BK209" s="69">
        <f t="shared" ref="BK209" si="483">V209+W209+X209</f>
        <v>2</v>
      </c>
      <c r="BL209" s="69">
        <f>(AE209+AF209)*30%</f>
        <v>4877.7356250000003</v>
      </c>
      <c r="BM209" s="69"/>
      <c r="BN209" s="69"/>
      <c r="BO209" s="72"/>
      <c r="BP209" s="72"/>
      <c r="BQ209" s="69">
        <f t="shared" si="469"/>
        <v>9755.4712500000005</v>
      </c>
      <c r="BR209" s="69">
        <f t="shared" si="470"/>
        <v>13169.8861875</v>
      </c>
      <c r="BS209" s="69">
        <f t="shared" si="471"/>
        <v>4877.7356250000003</v>
      </c>
      <c r="BT209" s="69">
        <f>AF209+BL209</f>
        <v>10297.441875</v>
      </c>
      <c r="BU209" s="69">
        <f t="shared" si="472"/>
        <v>9988.5186187500003</v>
      </c>
      <c r="BV209" s="73">
        <f t="shared" si="473"/>
        <v>119862.223425</v>
      </c>
      <c r="BW209" s="54" t="s">
        <v>124</v>
      </c>
      <c r="BX209" s="140"/>
    </row>
    <row r="210" spans="1:77" s="74" customFormat="1" ht="14.25" customHeight="1" x14ac:dyDescent="0.3">
      <c r="A210" s="66">
        <v>33</v>
      </c>
      <c r="B210" s="81" t="s">
        <v>309</v>
      </c>
      <c r="C210" s="155" t="s">
        <v>471</v>
      </c>
      <c r="D210" s="46" t="s">
        <v>61</v>
      </c>
      <c r="E210" s="46" t="s">
        <v>317</v>
      </c>
      <c r="F210" s="133">
        <v>121</v>
      </c>
      <c r="G210" s="134">
        <v>44389</v>
      </c>
      <c r="H210" s="134">
        <v>46215</v>
      </c>
      <c r="I210" s="133" t="s">
        <v>168</v>
      </c>
      <c r="J210" s="46" t="s">
        <v>372</v>
      </c>
      <c r="K210" s="46" t="s">
        <v>64</v>
      </c>
      <c r="L210" s="77">
        <v>30.03</v>
      </c>
      <c r="M210" s="77">
        <v>5.41</v>
      </c>
      <c r="N210" s="102">
        <v>17697</v>
      </c>
      <c r="O210" s="69">
        <f>N210*M210</f>
        <v>95740.77</v>
      </c>
      <c r="P210" s="67"/>
      <c r="Q210" s="67"/>
      <c r="R210" s="67"/>
      <c r="S210" s="67">
        <v>1</v>
      </c>
      <c r="T210" s="67"/>
      <c r="U210" s="67"/>
      <c r="V210" s="67">
        <f>SUM(P210+S210)</f>
        <v>1</v>
      </c>
      <c r="W210" s="67">
        <f>SUM(Q210+T210)</f>
        <v>0</v>
      </c>
      <c r="X210" s="67">
        <f>SUM(R210+U210)</f>
        <v>0</v>
      </c>
      <c r="Y210" s="69">
        <f>SUM(O210/16*P210)</f>
        <v>0</v>
      </c>
      <c r="Z210" s="69">
        <f>SUM(O210/16*Q210)</f>
        <v>0</v>
      </c>
      <c r="AA210" s="69">
        <f>SUM(O210/16*R210)</f>
        <v>0</v>
      </c>
      <c r="AB210" s="69">
        <f>SUM(O210/16*S210)</f>
        <v>5983.7981250000003</v>
      </c>
      <c r="AC210" s="69">
        <f>SUM(O210/16*T210)</f>
        <v>0</v>
      </c>
      <c r="AD210" s="69">
        <f>SUM(O210/16*U210)</f>
        <v>0</v>
      </c>
      <c r="AE210" s="69">
        <f t="shared" ref="AE210:AE212" si="484">SUM(Y210:AD210)</f>
        <v>5983.7981250000003</v>
      </c>
      <c r="AF210" s="72">
        <f t="shared" ref="AF210:AF273" si="485">AE210*50%</f>
        <v>2991.8990625000001</v>
      </c>
      <c r="AG210" s="69">
        <f>(AE210+AF210)*10%</f>
        <v>897.56971874999999</v>
      </c>
      <c r="AH210" s="69">
        <f t="shared" si="290"/>
        <v>221.21250000000001</v>
      </c>
      <c r="AI210" s="69">
        <f>AH210+AG210+AF210+AE210</f>
        <v>10094.47940625</v>
      </c>
      <c r="AJ210" s="106"/>
      <c r="AK210" s="71">
        <f>N210/16*AJ210*40%</f>
        <v>0</v>
      </c>
      <c r="AL210" s="106"/>
      <c r="AM210" s="71">
        <f>N210/16*AL210*50%</f>
        <v>0</v>
      </c>
      <c r="AN210" s="71">
        <f>AJ210+AL210</f>
        <v>0</v>
      </c>
      <c r="AO210" s="71">
        <f>AK210+AM210</f>
        <v>0</v>
      </c>
      <c r="AP210" s="106"/>
      <c r="AQ210" s="71">
        <f>N210/16*AP210*50%</f>
        <v>0</v>
      </c>
      <c r="AR210" s="71"/>
      <c r="AS210" s="71">
        <f>N210/16*AR210*40%</f>
        <v>0</v>
      </c>
      <c r="AT210" s="70">
        <f>AP210+AR210</f>
        <v>0</v>
      </c>
      <c r="AU210" s="71">
        <f>AQ210+AS210</f>
        <v>0</v>
      </c>
      <c r="AV210" s="70">
        <f t="shared" ref="AV210" si="486">AN210+AT210</f>
        <v>0</v>
      </c>
      <c r="AW210" s="71">
        <f>AO210+AU210</f>
        <v>0</v>
      </c>
      <c r="AX210" s="107"/>
      <c r="AY210" s="107"/>
      <c r="AZ210" s="107"/>
      <c r="BA210" s="107"/>
      <c r="BB210" s="71">
        <f>SUM(N210*AY210)*50%+(N210*AZ210)*60%+(N210*BA210)*60%</f>
        <v>0</v>
      </c>
      <c r="BC210" s="67"/>
      <c r="BD210" s="67"/>
      <c r="BE210" s="72">
        <f>SUM(N210*BC210*20%)+(N210*BD210)*30%</f>
        <v>0</v>
      </c>
      <c r="BF210" s="69">
        <f>SUM(N210*BC210*20%)+(N210*BD210)*30%</f>
        <v>0</v>
      </c>
      <c r="BG210" s="72">
        <f t="shared" si="390"/>
        <v>1</v>
      </c>
      <c r="BH210" s="72">
        <f t="shared" ref="BH210:BH229" si="487">(AE210+AF210)*30%</f>
        <v>2692.70915625</v>
      </c>
      <c r="BI210" s="69"/>
      <c r="BJ210" s="69">
        <f>(O210/18*BI210)*30%</f>
        <v>0</v>
      </c>
      <c r="BK210" s="72">
        <f>V210+W210+X210</f>
        <v>1</v>
      </c>
      <c r="BL210" s="69">
        <f>(AE210+AF210)*40%</f>
        <v>3590.278875</v>
      </c>
      <c r="BM210" s="69"/>
      <c r="BN210" s="69"/>
      <c r="BO210" s="69"/>
      <c r="BP210" s="72"/>
      <c r="BQ210" s="69">
        <f>AW210+BB210+BF210+BH210+BJ210+BL210+BP210</f>
        <v>6282.9880312499999</v>
      </c>
      <c r="BR210" s="69">
        <f>AE210+AG210+AH210+BF210+BP210</f>
        <v>7102.5803437499999</v>
      </c>
      <c r="BS210" s="69">
        <f>AW210+BB210+BH210+BJ210</f>
        <v>2692.70915625</v>
      </c>
      <c r="BT210" s="69">
        <f>AF210+BL210</f>
        <v>6582.1779375000006</v>
      </c>
      <c r="BU210" s="69">
        <f>SUM(AI210+BQ210)</f>
        <v>16377.4674375</v>
      </c>
      <c r="BV210" s="73">
        <f>BU210*12</f>
        <v>196529.60924999998</v>
      </c>
      <c r="BW210" s="54" t="s">
        <v>228</v>
      </c>
      <c r="BX210" s="108"/>
    </row>
    <row r="211" spans="1:77" s="74" customFormat="1" ht="14.25" customHeight="1" x14ac:dyDescent="0.3">
      <c r="A211" s="83">
        <v>34</v>
      </c>
      <c r="B211" s="104" t="s">
        <v>404</v>
      </c>
      <c r="C211" s="155" t="s">
        <v>471</v>
      </c>
      <c r="D211" s="125" t="s">
        <v>61</v>
      </c>
      <c r="E211" s="102" t="s">
        <v>405</v>
      </c>
      <c r="F211" s="122"/>
      <c r="G211" s="123"/>
      <c r="H211" s="123"/>
      <c r="I211" s="122"/>
      <c r="J211" s="67">
        <v>1</v>
      </c>
      <c r="K211" s="67" t="s">
        <v>72</v>
      </c>
      <c r="L211" s="105">
        <v>16</v>
      </c>
      <c r="M211" s="67">
        <v>5.03</v>
      </c>
      <c r="N211" s="68">
        <v>17697</v>
      </c>
      <c r="O211" s="69">
        <f>N211*M211</f>
        <v>89015.91</v>
      </c>
      <c r="P211" s="67"/>
      <c r="Q211" s="67"/>
      <c r="R211" s="67"/>
      <c r="S211" s="67"/>
      <c r="T211" s="67">
        <v>1</v>
      </c>
      <c r="U211" s="67"/>
      <c r="V211" s="67">
        <f t="shared" ref="V211:X212" si="488">SUM(P211+S211)</f>
        <v>0</v>
      </c>
      <c r="W211" s="67">
        <f t="shared" si="488"/>
        <v>1</v>
      </c>
      <c r="X211" s="67">
        <f t="shared" si="488"/>
        <v>0</v>
      </c>
      <c r="Y211" s="69">
        <f>SUM(O211/16*P211)</f>
        <v>0</v>
      </c>
      <c r="Z211" s="69">
        <f>SUM(O211/16*Q211)</f>
        <v>0</v>
      </c>
      <c r="AA211" s="69">
        <f>SUM(O211/16*R211)</f>
        <v>0</v>
      </c>
      <c r="AB211" s="69">
        <f>SUM(O211/16*S211)</f>
        <v>0</v>
      </c>
      <c r="AC211" s="69">
        <f>SUM(O211/16*T211)</f>
        <v>5563.4943750000002</v>
      </c>
      <c r="AD211" s="69">
        <f>SUM(O211/16*U211)</f>
        <v>0</v>
      </c>
      <c r="AE211" s="69">
        <f t="shared" si="484"/>
        <v>5563.4943750000002</v>
      </c>
      <c r="AF211" s="72">
        <f t="shared" si="485"/>
        <v>2781.7471875000001</v>
      </c>
      <c r="AG211" s="69">
        <f>(AE211+AF211)*10%</f>
        <v>834.52415625000003</v>
      </c>
      <c r="AH211" s="69">
        <f t="shared" si="290"/>
        <v>221.21250000000001</v>
      </c>
      <c r="AI211" s="69">
        <f t="shared" ref="AI211:AI224" si="489">AH211+AG211+AF211+AE211</f>
        <v>9400.9782187500005</v>
      </c>
      <c r="AJ211" s="106"/>
      <c r="AK211" s="71">
        <f>N211/16*AJ211*40%</f>
        <v>0</v>
      </c>
      <c r="AL211" s="106"/>
      <c r="AM211" s="71">
        <f>N211/16*AL211*50%</f>
        <v>0</v>
      </c>
      <c r="AN211" s="71"/>
      <c r="AO211" s="71">
        <f>AK211+AM211</f>
        <v>0</v>
      </c>
      <c r="AP211" s="106"/>
      <c r="AQ211" s="71">
        <f>N211/16*AP211*50%</f>
        <v>0</v>
      </c>
      <c r="AR211" s="71"/>
      <c r="AS211" s="71">
        <f>N211/16*AR211*40%</f>
        <v>0</v>
      </c>
      <c r="AT211" s="70">
        <f t="shared" ref="AT211:AU212" si="490">AP211+AR211</f>
        <v>0</v>
      </c>
      <c r="AU211" s="71">
        <f t="shared" si="490"/>
        <v>0</v>
      </c>
      <c r="AV211" s="70"/>
      <c r="AW211" s="71">
        <f t="shared" ref="AW211:AW212" si="491">AO211+AU211</f>
        <v>0</v>
      </c>
      <c r="AX211" s="107"/>
      <c r="AY211" s="107"/>
      <c r="AZ211" s="124"/>
      <c r="BA211" s="107"/>
      <c r="BB211" s="71">
        <f>SUM(N211*AY211)*50%+(N211*AZ211)*60%+(N211*BA211)*60%</f>
        <v>0</v>
      </c>
      <c r="BC211" s="67"/>
      <c r="BD211" s="67"/>
      <c r="BE211" s="72">
        <f>SUM(N211*BC211*20%)+(N211*BD211)*30%</f>
        <v>0</v>
      </c>
      <c r="BF211" s="69">
        <f>SUM(N211*BC211*20%)+(N211*BD211)*30%</f>
        <v>0</v>
      </c>
      <c r="BG211" s="72">
        <f t="shared" si="390"/>
        <v>1</v>
      </c>
      <c r="BH211" s="72">
        <f t="shared" si="487"/>
        <v>2503.5724687499996</v>
      </c>
      <c r="BI211" s="69"/>
      <c r="BJ211" s="69">
        <f>(O211/18*BI211)*30%</f>
        <v>0</v>
      </c>
      <c r="BK211" s="72"/>
      <c r="BL211" s="69"/>
      <c r="BM211" s="69"/>
      <c r="BN211" s="69"/>
      <c r="BO211" s="69"/>
      <c r="BP211" s="72"/>
      <c r="BQ211" s="69">
        <f t="shared" ref="BQ211:BQ224" si="492">AW211+BB211+BF211+BH211+BJ211+BL211+BP211</f>
        <v>2503.5724687499996</v>
      </c>
      <c r="BR211" s="69">
        <f t="shared" ref="BR211:BR224" si="493">AE211+AG211+AH211+BF211+BP211</f>
        <v>6619.2310312499994</v>
      </c>
      <c r="BS211" s="69">
        <f t="shared" ref="BS211:BS224" si="494">AW211+BB211+BH211+BJ211</f>
        <v>2503.5724687499996</v>
      </c>
      <c r="BT211" s="69">
        <f t="shared" ref="BT211:BT212" si="495">AF211+BL211</f>
        <v>2781.7471875000001</v>
      </c>
      <c r="BU211" s="69">
        <f t="shared" ref="BU211:BU224" si="496">SUM(AI211+BQ211)</f>
        <v>11904.550687499999</v>
      </c>
      <c r="BV211" s="73">
        <f t="shared" ref="BV211:BV224" si="497">BU211*12</f>
        <v>142854.60824999999</v>
      </c>
      <c r="BW211" s="54"/>
      <c r="BY211" s="108"/>
    </row>
    <row r="212" spans="1:77" s="74" customFormat="1" ht="14.25" customHeight="1" x14ac:dyDescent="0.3">
      <c r="A212" s="66">
        <v>35</v>
      </c>
      <c r="B212" s="190" t="s">
        <v>497</v>
      </c>
      <c r="C212" s="155" t="s">
        <v>493</v>
      </c>
      <c r="D212" s="125" t="s">
        <v>61</v>
      </c>
      <c r="E212" s="102" t="s">
        <v>316</v>
      </c>
      <c r="F212" s="122">
        <v>5</v>
      </c>
      <c r="G212" s="123">
        <v>42895</v>
      </c>
      <c r="H212" s="123">
        <v>44721</v>
      </c>
      <c r="I212" s="122" t="s">
        <v>175</v>
      </c>
      <c r="J212" s="67">
        <v>1</v>
      </c>
      <c r="K212" s="67" t="s">
        <v>72</v>
      </c>
      <c r="L212" s="105">
        <v>13.05</v>
      </c>
      <c r="M212" s="67">
        <v>4.95</v>
      </c>
      <c r="N212" s="102">
        <v>17697</v>
      </c>
      <c r="O212" s="69">
        <f t="shared" ref="O212:O275" si="498">N212*M212</f>
        <v>87600.150000000009</v>
      </c>
      <c r="P212" s="67"/>
      <c r="Q212" s="67"/>
      <c r="R212" s="67"/>
      <c r="S212" s="67"/>
      <c r="T212" s="67">
        <v>3</v>
      </c>
      <c r="U212" s="67"/>
      <c r="V212" s="67">
        <f t="shared" si="488"/>
        <v>0</v>
      </c>
      <c r="W212" s="67">
        <f t="shared" si="488"/>
        <v>3</v>
      </c>
      <c r="X212" s="67"/>
      <c r="Y212" s="69">
        <f>SUM(O212/16*P212)</f>
        <v>0</v>
      </c>
      <c r="Z212" s="69">
        <f>SUM(O212/16*Q212)</f>
        <v>0</v>
      </c>
      <c r="AA212" s="69">
        <f>SUM(O212/16*R212)</f>
        <v>0</v>
      </c>
      <c r="AB212" s="69">
        <f>SUM(O212/16*S212)</f>
        <v>0</v>
      </c>
      <c r="AC212" s="69">
        <f>SUM(O212/16*T212)</f>
        <v>16425.028125000001</v>
      </c>
      <c r="AD212" s="69">
        <f>SUM(O212/16*U212)</f>
        <v>0</v>
      </c>
      <c r="AE212" s="69">
        <f t="shared" si="484"/>
        <v>16425.028125000001</v>
      </c>
      <c r="AF212" s="72">
        <f t="shared" si="485"/>
        <v>8212.5140625000004</v>
      </c>
      <c r="AG212" s="69">
        <f t="shared" ref="AG212:AG218" si="499">(AE212+AF212)*10%</f>
        <v>2463.7542187500003</v>
      </c>
      <c r="AH212" s="69">
        <f t="shared" si="290"/>
        <v>663.63750000000005</v>
      </c>
      <c r="AI212" s="69">
        <f t="shared" si="489"/>
        <v>27764.93390625</v>
      </c>
      <c r="AJ212" s="106"/>
      <c r="AK212" s="71">
        <f>N212/16*AJ212*40%</f>
        <v>0</v>
      </c>
      <c r="AL212" s="106"/>
      <c r="AM212" s="71">
        <f>N212/16*AL212*50%</f>
        <v>0</v>
      </c>
      <c r="AN212" s="71"/>
      <c r="AO212" s="71">
        <f>AK212+AM212</f>
        <v>0</v>
      </c>
      <c r="AP212" s="106"/>
      <c r="AQ212" s="71">
        <f>N212/16*AP212*50%</f>
        <v>0</v>
      </c>
      <c r="AR212" s="71"/>
      <c r="AS212" s="71">
        <f>N212/16*AR212*40%</f>
        <v>0</v>
      </c>
      <c r="AT212" s="70">
        <f t="shared" si="490"/>
        <v>0</v>
      </c>
      <c r="AU212" s="71">
        <f t="shared" si="490"/>
        <v>0</v>
      </c>
      <c r="AV212" s="70"/>
      <c r="AW212" s="71">
        <f t="shared" si="491"/>
        <v>0</v>
      </c>
      <c r="AX212" s="107"/>
      <c r="AY212" s="107"/>
      <c r="AZ212" s="124"/>
      <c r="BA212" s="107"/>
      <c r="BB212" s="71">
        <f>SUM(N212*AY212)*50%+(N212*AZ212)*60%+(N212*BA212)*60%</f>
        <v>0</v>
      </c>
      <c r="BC212" s="67"/>
      <c r="BD212" s="67"/>
      <c r="BE212" s="72">
        <f>SUM(N212*BC212*20%)+(N212*BD212)*30%</f>
        <v>0</v>
      </c>
      <c r="BF212" s="69">
        <f>SUM(N212*BC212*20%)+(N212*BD212)*30%</f>
        <v>0</v>
      </c>
      <c r="BG212" s="69">
        <f t="shared" si="390"/>
        <v>3</v>
      </c>
      <c r="BH212" s="72">
        <f t="shared" si="487"/>
        <v>7391.2626562500009</v>
      </c>
      <c r="BI212" s="69"/>
      <c r="BJ212" s="69">
        <f>(O212/18*BI212)*30%</f>
        <v>0</v>
      </c>
      <c r="BK212" s="72"/>
      <c r="BL212" s="69"/>
      <c r="BM212" s="69"/>
      <c r="BN212" s="69"/>
      <c r="BO212" s="69"/>
      <c r="BP212" s="72"/>
      <c r="BQ212" s="69">
        <f t="shared" si="492"/>
        <v>7391.2626562500009</v>
      </c>
      <c r="BR212" s="69">
        <f t="shared" si="493"/>
        <v>19552.419843750002</v>
      </c>
      <c r="BS212" s="69">
        <f t="shared" si="494"/>
        <v>7391.2626562500009</v>
      </c>
      <c r="BT212" s="69">
        <f t="shared" si="495"/>
        <v>8212.5140625000004</v>
      </c>
      <c r="BU212" s="69">
        <f t="shared" si="496"/>
        <v>35156.196562500001</v>
      </c>
      <c r="BV212" s="73">
        <f t="shared" si="497"/>
        <v>421874.35875000001</v>
      </c>
      <c r="BW212" s="54"/>
      <c r="BY212" s="108"/>
    </row>
    <row r="213" spans="1:77" s="139" customFormat="1" ht="14.25" customHeight="1" x14ac:dyDescent="0.3">
      <c r="A213" s="83">
        <v>36</v>
      </c>
      <c r="B213" s="81" t="s">
        <v>201</v>
      </c>
      <c r="C213" s="155" t="s">
        <v>471</v>
      </c>
      <c r="D213" s="81" t="s">
        <v>61</v>
      </c>
      <c r="E213" s="82" t="s">
        <v>202</v>
      </c>
      <c r="F213" s="133">
        <v>101</v>
      </c>
      <c r="G213" s="134">
        <v>43817</v>
      </c>
      <c r="H213" s="134">
        <v>45644</v>
      </c>
      <c r="I213" s="133" t="s">
        <v>280</v>
      </c>
      <c r="J213" s="46" t="s">
        <v>350</v>
      </c>
      <c r="K213" s="46" t="s">
        <v>68</v>
      </c>
      <c r="L213" s="77">
        <v>15.09</v>
      </c>
      <c r="M213" s="77">
        <v>4.9000000000000004</v>
      </c>
      <c r="N213" s="102">
        <v>17697</v>
      </c>
      <c r="O213" s="69">
        <f t="shared" si="498"/>
        <v>86715.3</v>
      </c>
      <c r="P213" s="46"/>
      <c r="Q213" s="46"/>
      <c r="R213" s="46"/>
      <c r="S213" s="46"/>
      <c r="T213" s="46">
        <v>1</v>
      </c>
      <c r="U213" s="46"/>
      <c r="V213" s="46">
        <f t="shared" si="373"/>
        <v>0</v>
      </c>
      <c r="W213" s="46">
        <f t="shared" si="373"/>
        <v>1</v>
      </c>
      <c r="X213" s="46">
        <f t="shared" si="373"/>
        <v>0</v>
      </c>
      <c r="Y213" s="72">
        <f t="shared" ref="Y213:Y216" si="500">SUM(O213/16*P213)</f>
        <v>0</v>
      </c>
      <c r="Z213" s="72">
        <f t="shared" ref="Z213:Z216" si="501">SUM(O213/16*Q213)</f>
        <v>0</v>
      </c>
      <c r="AA213" s="72">
        <f t="shared" ref="AA213:AA216" si="502">SUM(O213/16*R213)</f>
        <v>0</v>
      </c>
      <c r="AB213" s="72">
        <f t="shared" ref="AB213:AB215" si="503">SUM(O213/16*S213)</f>
        <v>0</v>
      </c>
      <c r="AC213" s="72">
        <f t="shared" ref="AC213:AC216" si="504">SUM(O213/16*T213)</f>
        <v>5419.7062500000002</v>
      </c>
      <c r="AD213" s="72">
        <f t="shared" ref="AD213:AD216" si="505">SUM(O213/16*U213)</f>
        <v>0</v>
      </c>
      <c r="AE213" s="72">
        <f t="shared" ref="AE213:AE216" si="506">SUM(Y213:AD213)</f>
        <v>5419.7062500000002</v>
      </c>
      <c r="AF213" s="72">
        <f t="shared" si="485"/>
        <v>2709.8531250000001</v>
      </c>
      <c r="AG213" s="69">
        <f t="shared" si="499"/>
        <v>812.95593750000012</v>
      </c>
      <c r="AH213" s="69">
        <f t="shared" si="290"/>
        <v>221.21250000000001</v>
      </c>
      <c r="AI213" s="72">
        <f t="shared" si="489"/>
        <v>9163.7278125000012</v>
      </c>
      <c r="AJ213" s="79"/>
      <c r="AK213" s="136">
        <f t="shared" si="380"/>
        <v>0</v>
      </c>
      <c r="AL213" s="78"/>
      <c r="AM213" s="136">
        <f t="shared" si="381"/>
        <v>0</v>
      </c>
      <c r="AN213" s="136"/>
      <c r="AO213" s="136">
        <f t="shared" si="382"/>
        <v>0</v>
      </c>
      <c r="AP213" s="78"/>
      <c r="AQ213" s="136">
        <f t="shared" si="383"/>
        <v>0</v>
      </c>
      <c r="AR213" s="78"/>
      <c r="AS213" s="136">
        <f t="shared" si="384"/>
        <v>0</v>
      </c>
      <c r="AT213" s="137">
        <f t="shared" si="385"/>
        <v>0</v>
      </c>
      <c r="AU213" s="136">
        <f t="shared" si="385"/>
        <v>0</v>
      </c>
      <c r="AV213" s="137">
        <f t="shared" si="386"/>
        <v>0</v>
      </c>
      <c r="AW213" s="136">
        <f t="shared" si="386"/>
        <v>0</v>
      </c>
      <c r="AX213" s="79"/>
      <c r="AY213" s="80"/>
      <c r="AZ213" s="80"/>
      <c r="BA213" s="80"/>
      <c r="BB213" s="71">
        <f t="shared" si="387"/>
        <v>0</v>
      </c>
      <c r="BC213" s="46"/>
      <c r="BD213" s="46"/>
      <c r="BE213" s="72">
        <f t="shared" si="388"/>
        <v>0</v>
      </c>
      <c r="BF213" s="72">
        <f t="shared" ref="BF213" si="507">SUM(N213*BC213*20%)+(N213*BD213)*30%</f>
        <v>0</v>
      </c>
      <c r="BG213" s="72">
        <f t="shared" si="390"/>
        <v>1</v>
      </c>
      <c r="BH213" s="72">
        <f t="shared" si="487"/>
        <v>2438.8678125000001</v>
      </c>
      <c r="BI213" s="72"/>
      <c r="BJ213" s="72">
        <f t="shared" si="391"/>
        <v>0</v>
      </c>
      <c r="BK213" s="72">
        <f t="shared" ref="BK213:BK229" si="508">V213+W213+X213</f>
        <v>1</v>
      </c>
      <c r="BL213" s="72">
        <f t="shared" ref="BL213:BL216" si="509">(AE213+AF213)*30%</f>
        <v>2438.8678125000001</v>
      </c>
      <c r="BM213" s="72"/>
      <c r="BN213" s="72"/>
      <c r="BO213" s="72"/>
      <c r="BP213" s="72"/>
      <c r="BQ213" s="72">
        <f t="shared" si="492"/>
        <v>4877.7356250000003</v>
      </c>
      <c r="BR213" s="72">
        <f t="shared" si="493"/>
        <v>6453.8746874999997</v>
      </c>
      <c r="BS213" s="72">
        <f t="shared" si="494"/>
        <v>2438.8678125000001</v>
      </c>
      <c r="BT213" s="72">
        <f t="shared" si="393"/>
        <v>5148.7209375000002</v>
      </c>
      <c r="BU213" s="72">
        <f t="shared" si="496"/>
        <v>14041.463437500002</v>
      </c>
      <c r="BV213" s="138">
        <f t="shared" si="497"/>
        <v>168497.56125000003</v>
      </c>
      <c r="BW213" s="139" t="s">
        <v>232</v>
      </c>
    </row>
    <row r="214" spans="1:77" s="139" customFormat="1" ht="14.25" customHeight="1" x14ac:dyDescent="0.3">
      <c r="A214" s="66">
        <v>37</v>
      </c>
      <c r="B214" s="81" t="s">
        <v>209</v>
      </c>
      <c r="C214" s="155" t="s">
        <v>471</v>
      </c>
      <c r="D214" s="46" t="s">
        <v>82</v>
      </c>
      <c r="E214" s="82" t="s">
        <v>479</v>
      </c>
      <c r="F214" s="133"/>
      <c r="G214" s="134"/>
      <c r="H214" s="134"/>
      <c r="I214" s="133"/>
      <c r="J214" s="46" t="s">
        <v>65</v>
      </c>
      <c r="K214" s="46" t="s">
        <v>83</v>
      </c>
      <c r="L214" s="77">
        <v>23.03</v>
      </c>
      <c r="M214" s="77">
        <v>3.69</v>
      </c>
      <c r="N214" s="102">
        <v>17697</v>
      </c>
      <c r="O214" s="69">
        <f t="shared" si="498"/>
        <v>65301.93</v>
      </c>
      <c r="P214" s="46"/>
      <c r="Q214" s="46"/>
      <c r="R214" s="46"/>
      <c r="S214" s="46"/>
      <c r="T214" s="46">
        <v>1</v>
      </c>
      <c r="U214" s="46"/>
      <c r="V214" s="46">
        <f t="shared" si="373"/>
        <v>0</v>
      </c>
      <c r="W214" s="46">
        <f t="shared" si="373"/>
        <v>1</v>
      </c>
      <c r="X214" s="46">
        <f t="shared" si="373"/>
        <v>0</v>
      </c>
      <c r="Y214" s="72">
        <f t="shared" si="500"/>
        <v>0</v>
      </c>
      <c r="Z214" s="72">
        <f t="shared" si="501"/>
        <v>0</v>
      </c>
      <c r="AA214" s="72">
        <f t="shared" si="502"/>
        <v>0</v>
      </c>
      <c r="AB214" s="72">
        <f t="shared" si="503"/>
        <v>0</v>
      </c>
      <c r="AC214" s="72">
        <f t="shared" si="504"/>
        <v>4081.370625</v>
      </c>
      <c r="AD214" s="72">
        <f t="shared" si="505"/>
        <v>0</v>
      </c>
      <c r="AE214" s="72">
        <f t="shared" si="506"/>
        <v>4081.370625</v>
      </c>
      <c r="AF214" s="72">
        <f t="shared" si="485"/>
        <v>2040.6853125</v>
      </c>
      <c r="AG214" s="69">
        <f t="shared" si="499"/>
        <v>612.20559375000005</v>
      </c>
      <c r="AH214" s="69">
        <f t="shared" si="290"/>
        <v>221.21250000000001</v>
      </c>
      <c r="AI214" s="72">
        <f t="shared" si="489"/>
        <v>6955.4740312499998</v>
      </c>
      <c r="AJ214" s="79"/>
      <c r="AK214" s="136">
        <f t="shared" si="380"/>
        <v>0</v>
      </c>
      <c r="AL214" s="78"/>
      <c r="AM214" s="136">
        <f t="shared" si="381"/>
        <v>0</v>
      </c>
      <c r="AN214" s="136"/>
      <c r="AO214" s="136">
        <f t="shared" si="382"/>
        <v>0</v>
      </c>
      <c r="AP214" s="78"/>
      <c r="AQ214" s="136">
        <f t="shared" si="383"/>
        <v>0</v>
      </c>
      <c r="AR214" s="78"/>
      <c r="AS214" s="136">
        <f t="shared" si="384"/>
        <v>0</v>
      </c>
      <c r="AT214" s="137">
        <f t="shared" si="385"/>
        <v>0</v>
      </c>
      <c r="AU214" s="136">
        <f t="shared" si="385"/>
        <v>0</v>
      </c>
      <c r="AV214" s="137">
        <f t="shared" si="386"/>
        <v>0</v>
      </c>
      <c r="AW214" s="136">
        <f t="shared" si="386"/>
        <v>0</v>
      </c>
      <c r="AX214" s="79"/>
      <c r="AY214" s="80"/>
      <c r="AZ214" s="80"/>
      <c r="BA214" s="80"/>
      <c r="BB214" s="71">
        <f t="shared" si="387"/>
        <v>0</v>
      </c>
      <c r="BC214" s="46"/>
      <c r="BD214" s="46"/>
      <c r="BE214" s="72">
        <f t="shared" si="388"/>
        <v>0</v>
      </c>
      <c r="BF214" s="72">
        <f t="shared" ref="BF214:BF216" si="510">SUM(N214*BC214*20%)+(N214*BD214)*30%</f>
        <v>0</v>
      </c>
      <c r="BG214" s="72">
        <f t="shared" si="390"/>
        <v>1</v>
      </c>
      <c r="BH214" s="72">
        <f t="shared" si="487"/>
        <v>1836.61678125</v>
      </c>
      <c r="BI214" s="72"/>
      <c r="BJ214" s="72">
        <f t="shared" si="391"/>
        <v>0</v>
      </c>
      <c r="BK214" s="72"/>
      <c r="BL214" s="72">
        <f t="shared" si="509"/>
        <v>1836.61678125</v>
      </c>
      <c r="BM214" s="72"/>
      <c r="BN214" s="72"/>
      <c r="BO214" s="72"/>
      <c r="BP214" s="72"/>
      <c r="BQ214" s="72">
        <f t="shared" si="492"/>
        <v>3673.2335625000001</v>
      </c>
      <c r="BR214" s="72">
        <f t="shared" si="493"/>
        <v>4914.78871875</v>
      </c>
      <c r="BS214" s="72">
        <f t="shared" si="494"/>
        <v>1836.61678125</v>
      </c>
      <c r="BT214" s="69">
        <f t="shared" si="393"/>
        <v>3877.30209375</v>
      </c>
      <c r="BU214" s="69">
        <f t="shared" si="496"/>
        <v>10628.707593749999</v>
      </c>
      <c r="BV214" s="138">
        <f t="shared" si="497"/>
        <v>127544.491125</v>
      </c>
    </row>
    <row r="215" spans="1:77" s="139" customFormat="1" ht="14.25" customHeight="1" x14ac:dyDescent="0.3">
      <c r="A215" s="83">
        <v>38</v>
      </c>
      <c r="B215" s="81" t="s">
        <v>472</v>
      </c>
      <c r="C215" s="155" t="s">
        <v>471</v>
      </c>
      <c r="D215" s="46" t="s">
        <v>61</v>
      </c>
      <c r="E215" s="82" t="s">
        <v>477</v>
      </c>
      <c r="F215" s="133"/>
      <c r="G215" s="134"/>
      <c r="H215" s="134"/>
      <c r="I215" s="133"/>
      <c r="J215" s="46" t="s">
        <v>65</v>
      </c>
      <c r="K215" s="46" t="s">
        <v>62</v>
      </c>
      <c r="L215" s="77">
        <v>1.06</v>
      </c>
      <c r="M215" s="77">
        <v>4.1399999999999997</v>
      </c>
      <c r="N215" s="102">
        <v>17697</v>
      </c>
      <c r="O215" s="69">
        <f t="shared" si="498"/>
        <v>73265.579999999987</v>
      </c>
      <c r="P215" s="46"/>
      <c r="Q215" s="46"/>
      <c r="R215" s="46"/>
      <c r="S215" s="46"/>
      <c r="T215" s="46">
        <v>4</v>
      </c>
      <c r="U215" s="46"/>
      <c r="V215" s="46">
        <f t="shared" si="373"/>
        <v>0</v>
      </c>
      <c r="W215" s="46">
        <f t="shared" si="373"/>
        <v>4</v>
      </c>
      <c r="X215" s="46">
        <f t="shared" si="373"/>
        <v>0</v>
      </c>
      <c r="Y215" s="72">
        <f t="shared" si="500"/>
        <v>0</v>
      </c>
      <c r="Z215" s="72">
        <f t="shared" si="501"/>
        <v>0</v>
      </c>
      <c r="AA215" s="72">
        <f t="shared" si="502"/>
        <v>0</v>
      </c>
      <c r="AB215" s="72">
        <f t="shared" si="503"/>
        <v>0</v>
      </c>
      <c r="AC215" s="72">
        <f t="shared" si="504"/>
        <v>18316.394999999997</v>
      </c>
      <c r="AD215" s="72">
        <f t="shared" si="505"/>
        <v>0</v>
      </c>
      <c r="AE215" s="72">
        <f t="shared" si="506"/>
        <v>18316.394999999997</v>
      </c>
      <c r="AF215" s="72">
        <f t="shared" si="485"/>
        <v>9158.1974999999984</v>
      </c>
      <c r="AG215" s="69">
        <f t="shared" si="499"/>
        <v>2747.4592499999999</v>
      </c>
      <c r="AH215" s="69">
        <f t="shared" si="290"/>
        <v>884.85</v>
      </c>
      <c r="AI215" s="72">
        <f t="shared" si="489"/>
        <v>31106.901749999997</v>
      </c>
      <c r="AJ215" s="79"/>
      <c r="AK215" s="136">
        <f t="shared" si="380"/>
        <v>0</v>
      </c>
      <c r="AL215" s="78"/>
      <c r="AM215" s="136">
        <f t="shared" si="381"/>
        <v>0</v>
      </c>
      <c r="AN215" s="136"/>
      <c r="AO215" s="136">
        <f t="shared" si="382"/>
        <v>0</v>
      </c>
      <c r="AP215" s="78"/>
      <c r="AQ215" s="136">
        <f t="shared" si="383"/>
        <v>0</v>
      </c>
      <c r="AR215" s="78"/>
      <c r="AS215" s="136">
        <f t="shared" si="384"/>
        <v>0</v>
      </c>
      <c r="AT215" s="137">
        <f t="shared" si="385"/>
        <v>0</v>
      </c>
      <c r="AU215" s="136">
        <f t="shared" si="385"/>
        <v>0</v>
      </c>
      <c r="AV215" s="137">
        <f t="shared" si="386"/>
        <v>0</v>
      </c>
      <c r="AW215" s="136">
        <f t="shared" si="386"/>
        <v>0</v>
      </c>
      <c r="AX215" s="79"/>
      <c r="AY215" s="80"/>
      <c r="AZ215" s="80"/>
      <c r="BA215" s="80"/>
      <c r="BB215" s="71">
        <f t="shared" si="387"/>
        <v>0</v>
      </c>
      <c r="BC215" s="46"/>
      <c r="BD215" s="46"/>
      <c r="BE215" s="72">
        <f t="shared" si="388"/>
        <v>0</v>
      </c>
      <c r="BF215" s="72">
        <f t="shared" si="510"/>
        <v>0</v>
      </c>
      <c r="BG215" s="72">
        <f t="shared" si="390"/>
        <v>4</v>
      </c>
      <c r="BH215" s="72">
        <f t="shared" si="487"/>
        <v>8242.3777499999978</v>
      </c>
      <c r="BI215" s="72"/>
      <c r="BJ215" s="72">
        <f t="shared" si="391"/>
        <v>0</v>
      </c>
      <c r="BK215" s="72"/>
      <c r="BL215" s="72">
        <f t="shared" si="509"/>
        <v>8242.3777499999978</v>
      </c>
      <c r="BM215" s="72"/>
      <c r="BN215" s="72"/>
      <c r="BO215" s="72"/>
      <c r="BP215" s="72"/>
      <c r="BQ215" s="72">
        <f t="shared" si="492"/>
        <v>16484.755499999996</v>
      </c>
      <c r="BR215" s="72">
        <f t="shared" si="493"/>
        <v>21948.704249999995</v>
      </c>
      <c r="BS215" s="72">
        <f t="shared" si="494"/>
        <v>8242.3777499999978</v>
      </c>
      <c r="BT215" s="69">
        <f t="shared" si="393"/>
        <v>17400.575249999994</v>
      </c>
      <c r="BU215" s="69">
        <f t="shared" si="496"/>
        <v>47591.657249999989</v>
      </c>
      <c r="BV215" s="138">
        <f t="shared" si="497"/>
        <v>571099.88699999987</v>
      </c>
    </row>
    <row r="216" spans="1:77" s="139" customFormat="1" ht="14.25" customHeight="1" x14ac:dyDescent="0.3">
      <c r="A216" s="66">
        <v>39</v>
      </c>
      <c r="B216" s="81" t="s">
        <v>473</v>
      </c>
      <c r="C216" s="155" t="s">
        <v>471</v>
      </c>
      <c r="D216" s="46" t="s">
        <v>61</v>
      </c>
      <c r="E216" s="82" t="s">
        <v>476</v>
      </c>
      <c r="F216" s="133"/>
      <c r="G216" s="134"/>
      <c r="H216" s="134"/>
      <c r="I216" s="133"/>
      <c r="J216" s="46" t="s">
        <v>65</v>
      </c>
      <c r="K216" s="46" t="s">
        <v>62</v>
      </c>
      <c r="L216" s="77">
        <v>0</v>
      </c>
      <c r="M216" s="77">
        <v>4.0999999999999996</v>
      </c>
      <c r="N216" s="102">
        <v>17697</v>
      </c>
      <c r="O216" s="69">
        <f t="shared" si="498"/>
        <v>72557.7</v>
      </c>
      <c r="P216" s="46"/>
      <c r="Q216" s="46"/>
      <c r="R216" s="46"/>
      <c r="S216" s="46"/>
      <c r="T216" s="46">
        <v>8</v>
      </c>
      <c r="U216" s="46"/>
      <c r="V216" s="46">
        <f t="shared" si="373"/>
        <v>0</v>
      </c>
      <c r="W216" s="46">
        <f t="shared" si="373"/>
        <v>8</v>
      </c>
      <c r="X216" s="46">
        <f t="shared" si="373"/>
        <v>0</v>
      </c>
      <c r="Y216" s="72">
        <f t="shared" si="500"/>
        <v>0</v>
      </c>
      <c r="Z216" s="72">
        <f t="shared" si="501"/>
        <v>0</v>
      </c>
      <c r="AA216" s="72">
        <f t="shared" si="502"/>
        <v>0</v>
      </c>
      <c r="AB216" s="72">
        <f t="shared" ref="AB216" si="511">SUM(O216/16*S216)</f>
        <v>0</v>
      </c>
      <c r="AC216" s="72">
        <f t="shared" si="504"/>
        <v>36278.85</v>
      </c>
      <c r="AD216" s="72">
        <f t="shared" si="505"/>
        <v>0</v>
      </c>
      <c r="AE216" s="72">
        <f t="shared" si="506"/>
        <v>36278.85</v>
      </c>
      <c r="AF216" s="72">
        <f t="shared" si="485"/>
        <v>18139.424999999999</v>
      </c>
      <c r="AG216" s="69">
        <f t="shared" si="499"/>
        <v>5441.8274999999994</v>
      </c>
      <c r="AH216" s="69">
        <f t="shared" ref="AH216:AH279" si="512">SUM(N216/16*S216+N216/16*T216+N216/16*U216)*20%</f>
        <v>1769.7</v>
      </c>
      <c r="AI216" s="72">
        <f t="shared" si="489"/>
        <v>61629.802499999998</v>
      </c>
      <c r="AJ216" s="79"/>
      <c r="AK216" s="136">
        <f t="shared" si="380"/>
        <v>0</v>
      </c>
      <c r="AL216" s="78"/>
      <c r="AM216" s="136">
        <f t="shared" si="381"/>
        <v>0</v>
      </c>
      <c r="AN216" s="136"/>
      <c r="AO216" s="136">
        <f t="shared" si="382"/>
        <v>0</v>
      </c>
      <c r="AP216" s="78"/>
      <c r="AQ216" s="136">
        <f t="shared" si="383"/>
        <v>0</v>
      </c>
      <c r="AR216" s="78"/>
      <c r="AS216" s="136">
        <f t="shared" si="384"/>
        <v>0</v>
      </c>
      <c r="AT216" s="137">
        <f t="shared" si="385"/>
        <v>0</v>
      </c>
      <c r="AU216" s="136">
        <f t="shared" si="385"/>
        <v>0</v>
      </c>
      <c r="AV216" s="137">
        <f t="shared" si="386"/>
        <v>0</v>
      </c>
      <c r="AW216" s="136">
        <f t="shared" si="386"/>
        <v>0</v>
      </c>
      <c r="AX216" s="79"/>
      <c r="AY216" s="80"/>
      <c r="AZ216" s="80"/>
      <c r="BA216" s="80"/>
      <c r="BB216" s="71">
        <f t="shared" si="387"/>
        <v>0</v>
      </c>
      <c r="BC216" s="46"/>
      <c r="BD216" s="46"/>
      <c r="BE216" s="72">
        <f t="shared" si="388"/>
        <v>0</v>
      </c>
      <c r="BF216" s="72">
        <f t="shared" si="510"/>
        <v>0</v>
      </c>
      <c r="BG216" s="72">
        <f t="shared" si="390"/>
        <v>8</v>
      </c>
      <c r="BH216" s="72">
        <f t="shared" si="487"/>
        <v>16325.482499999998</v>
      </c>
      <c r="BI216" s="72"/>
      <c r="BJ216" s="72">
        <f t="shared" si="391"/>
        <v>0</v>
      </c>
      <c r="BK216" s="72"/>
      <c r="BL216" s="72">
        <f t="shared" si="509"/>
        <v>16325.482499999998</v>
      </c>
      <c r="BM216" s="72"/>
      <c r="BN216" s="72"/>
      <c r="BO216" s="72"/>
      <c r="BP216" s="72"/>
      <c r="BQ216" s="72">
        <f t="shared" si="492"/>
        <v>32650.964999999997</v>
      </c>
      <c r="BR216" s="72">
        <f t="shared" si="493"/>
        <v>43490.377499999995</v>
      </c>
      <c r="BS216" s="72">
        <f t="shared" si="494"/>
        <v>16325.482499999998</v>
      </c>
      <c r="BT216" s="69">
        <f>AF216+BL216</f>
        <v>34464.907500000001</v>
      </c>
      <c r="BU216" s="69">
        <f t="shared" si="496"/>
        <v>94280.767499999987</v>
      </c>
      <c r="BV216" s="138">
        <f t="shared" si="497"/>
        <v>1131369.21</v>
      </c>
    </row>
    <row r="217" spans="1:77" s="139" customFormat="1" ht="14.25" customHeight="1" x14ac:dyDescent="0.3">
      <c r="A217" s="83">
        <v>40</v>
      </c>
      <c r="B217" s="102" t="s">
        <v>377</v>
      </c>
      <c r="C217" s="155" t="s">
        <v>471</v>
      </c>
      <c r="D217" s="46" t="s">
        <v>61</v>
      </c>
      <c r="E217" s="102" t="s">
        <v>378</v>
      </c>
      <c r="F217" s="135"/>
      <c r="G217" s="103"/>
      <c r="H217" s="103"/>
      <c r="I217" s="135"/>
      <c r="J217" s="46" t="s">
        <v>65</v>
      </c>
      <c r="K217" s="46" t="s">
        <v>62</v>
      </c>
      <c r="L217" s="77">
        <v>0</v>
      </c>
      <c r="M217" s="46">
        <v>4.0999999999999996</v>
      </c>
      <c r="N217" s="102">
        <v>17697</v>
      </c>
      <c r="O217" s="69">
        <f t="shared" si="498"/>
        <v>72557.7</v>
      </c>
      <c r="P217" s="46"/>
      <c r="Q217" s="46"/>
      <c r="R217" s="46"/>
      <c r="S217" s="46"/>
      <c r="T217" s="46">
        <v>3</v>
      </c>
      <c r="U217" s="46"/>
      <c r="V217" s="46">
        <f t="shared" si="373"/>
        <v>0</v>
      </c>
      <c r="W217" s="46">
        <f t="shared" si="373"/>
        <v>3</v>
      </c>
      <c r="X217" s="46">
        <f t="shared" si="373"/>
        <v>0</v>
      </c>
      <c r="Y217" s="72">
        <f t="shared" si="374"/>
        <v>0</v>
      </c>
      <c r="Z217" s="72">
        <f t="shared" si="375"/>
        <v>0</v>
      </c>
      <c r="AA217" s="72">
        <f t="shared" si="376"/>
        <v>0</v>
      </c>
      <c r="AB217" s="72">
        <f t="shared" si="377"/>
        <v>0</v>
      </c>
      <c r="AC217" s="72">
        <f t="shared" si="378"/>
        <v>13604.568749999999</v>
      </c>
      <c r="AD217" s="72">
        <f t="shared" si="379"/>
        <v>0</v>
      </c>
      <c r="AE217" s="72">
        <f t="shared" ref="AE217" si="513">SUM(Y217:AD217)</f>
        <v>13604.568749999999</v>
      </c>
      <c r="AF217" s="72">
        <f t="shared" si="485"/>
        <v>6802.2843749999993</v>
      </c>
      <c r="AG217" s="72">
        <f t="shared" si="499"/>
        <v>2040.6853124999998</v>
      </c>
      <c r="AH217" s="69">
        <f t="shared" si="512"/>
        <v>663.63750000000005</v>
      </c>
      <c r="AI217" s="72">
        <f t="shared" si="489"/>
        <v>23111.175937499997</v>
      </c>
      <c r="AJ217" s="78"/>
      <c r="AK217" s="136">
        <f t="shared" si="380"/>
        <v>0</v>
      </c>
      <c r="AL217" s="78"/>
      <c r="AM217" s="136">
        <f t="shared" si="381"/>
        <v>0</v>
      </c>
      <c r="AN217" s="136">
        <f t="shared" si="382"/>
        <v>0</v>
      </c>
      <c r="AO217" s="136">
        <f t="shared" si="382"/>
        <v>0</v>
      </c>
      <c r="AP217" s="78"/>
      <c r="AQ217" s="136">
        <f t="shared" si="383"/>
        <v>0</v>
      </c>
      <c r="AR217" s="136"/>
      <c r="AS217" s="136">
        <f t="shared" si="384"/>
        <v>0</v>
      </c>
      <c r="AT217" s="137">
        <f t="shared" si="385"/>
        <v>0</v>
      </c>
      <c r="AU217" s="136">
        <f t="shared" si="385"/>
        <v>0</v>
      </c>
      <c r="AV217" s="137">
        <f t="shared" si="386"/>
        <v>0</v>
      </c>
      <c r="AW217" s="136">
        <f t="shared" si="386"/>
        <v>0</v>
      </c>
      <c r="AX217" s="79"/>
      <c r="AY217" s="80"/>
      <c r="AZ217" s="80"/>
      <c r="BA217" s="80"/>
      <c r="BB217" s="71">
        <f t="shared" si="387"/>
        <v>0</v>
      </c>
      <c r="BC217" s="46"/>
      <c r="BD217" s="46"/>
      <c r="BE217" s="72">
        <f t="shared" si="388"/>
        <v>0</v>
      </c>
      <c r="BF217" s="72">
        <f t="shared" si="389"/>
        <v>0</v>
      </c>
      <c r="BG217" s="72">
        <f t="shared" si="390"/>
        <v>3</v>
      </c>
      <c r="BH217" s="72">
        <f t="shared" si="487"/>
        <v>6122.0559374999993</v>
      </c>
      <c r="BI217" s="72"/>
      <c r="BJ217" s="72">
        <f t="shared" si="391"/>
        <v>0</v>
      </c>
      <c r="BK217" s="72"/>
      <c r="BL217" s="72"/>
      <c r="BM217" s="72"/>
      <c r="BN217" s="72"/>
      <c r="BO217" s="72"/>
      <c r="BP217" s="72">
        <f t="shared" si="392"/>
        <v>0</v>
      </c>
      <c r="BQ217" s="72">
        <f t="shared" si="492"/>
        <v>6122.0559374999993</v>
      </c>
      <c r="BR217" s="72">
        <f t="shared" si="493"/>
        <v>16308.891562499999</v>
      </c>
      <c r="BS217" s="72">
        <f t="shared" si="494"/>
        <v>6122.0559374999993</v>
      </c>
      <c r="BT217" s="69">
        <f t="shared" si="393"/>
        <v>6802.2843749999993</v>
      </c>
      <c r="BU217" s="69">
        <f t="shared" si="496"/>
        <v>29233.231874999998</v>
      </c>
      <c r="BV217" s="138">
        <f t="shared" si="497"/>
        <v>350798.78249999997</v>
      </c>
      <c r="BW217" s="139" t="s">
        <v>231</v>
      </c>
    </row>
    <row r="218" spans="1:77" s="74" customFormat="1" ht="14.25" customHeight="1" x14ac:dyDescent="0.3">
      <c r="A218" s="66">
        <v>41</v>
      </c>
      <c r="B218" s="126" t="s">
        <v>335</v>
      </c>
      <c r="C218" s="155" t="s">
        <v>471</v>
      </c>
      <c r="D218" s="127" t="s">
        <v>61</v>
      </c>
      <c r="E218" s="128" t="s">
        <v>329</v>
      </c>
      <c r="F218" s="122">
        <v>24</v>
      </c>
      <c r="G218" s="123">
        <v>42529</v>
      </c>
      <c r="H218" s="123">
        <v>44355</v>
      </c>
      <c r="I218" s="122" t="s">
        <v>330</v>
      </c>
      <c r="J218" s="67">
        <v>1</v>
      </c>
      <c r="K218" s="67" t="s">
        <v>337</v>
      </c>
      <c r="L218" s="105">
        <v>9.11</v>
      </c>
      <c r="M218" s="67">
        <v>4.79</v>
      </c>
      <c r="N218" s="68">
        <v>17697</v>
      </c>
      <c r="O218" s="69">
        <f t="shared" si="498"/>
        <v>84768.63</v>
      </c>
      <c r="P218" s="67"/>
      <c r="Q218" s="67"/>
      <c r="R218" s="67"/>
      <c r="S218" s="67">
        <v>2</v>
      </c>
      <c r="T218" s="67"/>
      <c r="U218" s="67"/>
      <c r="V218" s="67">
        <f t="shared" ref="V218:X219" si="514">SUM(P218+S218)</f>
        <v>2</v>
      </c>
      <c r="W218" s="67">
        <f t="shared" si="514"/>
        <v>0</v>
      </c>
      <c r="X218" s="67">
        <f t="shared" si="514"/>
        <v>0</v>
      </c>
      <c r="Y218" s="69">
        <f t="shared" si="374"/>
        <v>0</v>
      </c>
      <c r="Z218" s="69">
        <f t="shared" si="375"/>
        <v>0</v>
      </c>
      <c r="AA218" s="69">
        <f t="shared" si="376"/>
        <v>0</v>
      </c>
      <c r="AB218" s="69">
        <f t="shared" si="377"/>
        <v>10596.078750000001</v>
      </c>
      <c r="AC218" s="69">
        <f t="shared" si="378"/>
        <v>0</v>
      </c>
      <c r="AD218" s="69">
        <f t="shared" si="379"/>
        <v>0</v>
      </c>
      <c r="AE218" s="69">
        <f t="shared" ref="AE218:AE221" si="515">SUM(Y218:AD218)</f>
        <v>10596.078750000001</v>
      </c>
      <c r="AF218" s="72">
        <f t="shared" si="485"/>
        <v>5298.0393750000003</v>
      </c>
      <c r="AG218" s="69">
        <f t="shared" si="499"/>
        <v>1589.4118125000002</v>
      </c>
      <c r="AH218" s="69">
        <f t="shared" si="512"/>
        <v>442.42500000000001</v>
      </c>
      <c r="AI218" s="69">
        <f t="shared" si="489"/>
        <v>17925.954937499999</v>
      </c>
      <c r="AJ218" s="106"/>
      <c r="AK218" s="71">
        <f t="shared" si="380"/>
        <v>0</v>
      </c>
      <c r="AL218" s="106"/>
      <c r="AM218" s="71">
        <f t="shared" si="381"/>
        <v>0</v>
      </c>
      <c r="AN218" s="71">
        <f t="shared" ref="AN218:AO224" si="516">AJ218+AL218</f>
        <v>0</v>
      </c>
      <c r="AO218" s="71">
        <f t="shared" si="516"/>
        <v>0</v>
      </c>
      <c r="AP218" s="106"/>
      <c r="AQ218" s="71">
        <f t="shared" si="383"/>
        <v>0</v>
      </c>
      <c r="AR218" s="71"/>
      <c r="AS218" s="71">
        <f t="shared" si="384"/>
        <v>0</v>
      </c>
      <c r="AT218" s="70">
        <f t="shared" si="385"/>
        <v>0</v>
      </c>
      <c r="AU218" s="71">
        <f t="shared" si="385"/>
        <v>0</v>
      </c>
      <c r="AV218" s="70">
        <f t="shared" ref="AV218:AW224" si="517">AN218+AT218</f>
        <v>0</v>
      </c>
      <c r="AW218" s="71">
        <f t="shared" si="517"/>
        <v>0</v>
      </c>
      <c r="AX218" s="107"/>
      <c r="AY218" s="124"/>
      <c r="AZ218" s="107"/>
      <c r="BA218" s="124"/>
      <c r="BB218" s="71">
        <f t="shared" si="387"/>
        <v>0</v>
      </c>
      <c r="BC218" s="67"/>
      <c r="BD218" s="67"/>
      <c r="BE218" s="72">
        <f t="shared" si="388"/>
        <v>0</v>
      </c>
      <c r="BF218" s="69">
        <f t="shared" si="389"/>
        <v>0</v>
      </c>
      <c r="BG218" s="69">
        <f t="shared" si="390"/>
        <v>2</v>
      </c>
      <c r="BH218" s="69">
        <f t="shared" si="487"/>
        <v>4768.2354375000004</v>
      </c>
      <c r="BI218" s="69"/>
      <c r="BJ218" s="69">
        <f t="shared" si="391"/>
        <v>0</v>
      </c>
      <c r="BK218" s="72"/>
      <c r="BL218" s="72"/>
      <c r="BM218" s="69"/>
      <c r="BN218" s="69"/>
      <c r="BO218" s="69"/>
      <c r="BP218" s="72">
        <f t="shared" si="392"/>
        <v>0</v>
      </c>
      <c r="BQ218" s="69">
        <f t="shared" si="492"/>
        <v>4768.2354375000004</v>
      </c>
      <c r="BR218" s="69">
        <f t="shared" si="493"/>
        <v>12627.9155625</v>
      </c>
      <c r="BS218" s="69">
        <f t="shared" si="494"/>
        <v>4768.2354375000004</v>
      </c>
      <c r="BT218" s="69">
        <f t="shared" si="393"/>
        <v>5298.0393750000003</v>
      </c>
      <c r="BU218" s="69">
        <f t="shared" si="496"/>
        <v>22694.190374999998</v>
      </c>
      <c r="BV218" s="73">
        <f t="shared" si="497"/>
        <v>272330.28449999995</v>
      </c>
      <c r="BW218" s="54"/>
    </row>
    <row r="219" spans="1:77" s="55" customFormat="1" ht="14.25" customHeight="1" x14ac:dyDescent="0.3">
      <c r="A219" s="83">
        <v>42</v>
      </c>
      <c r="B219" s="126" t="s">
        <v>166</v>
      </c>
      <c r="C219" s="155" t="s">
        <v>471</v>
      </c>
      <c r="D219" s="127" t="s">
        <v>61</v>
      </c>
      <c r="E219" s="132" t="s">
        <v>282</v>
      </c>
      <c r="F219" s="133">
        <v>115</v>
      </c>
      <c r="G219" s="134">
        <v>44365</v>
      </c>
      <c r="H219" s="134">
        <v>46191</v>
      </c>
      <c r="I219" s="133" t="s">
        <v>401</v>
      </c>
      <c r="J219" s="46" t="s">
        <v>350</v>
      </c>
      <c r="K219" s="46" t="s">
        <v>62</v>
      </c>
      <c r="L219" s="77">
        <v>6.02</v>
      </c>
      <c r="M219" s="77">
        <v>4.2699999999999996</v>
      </c>
      <c r="N219" s="68">
        <v>17697</v>
      </c>
      <c r="O219" s="69">
        <f t="shared" si="498"/>
        <v>75566.189999999988</v>
      </c>
      <c r="P219" s="46"/>
      <c r="Q219" s="46"/>
      <c r="R219" s="46"/>
      <c r="S219" s="46"/>
      <c r="T219" s="46">
        <v>1</v>
      </c>
      <c r="U219" s="46"/>
      <c r="V219" s="67">
        <f t="shared" si="514"/>
        <v>0</v>
      </c>
      <c r="W219" s="67">
        <f t="shared" si="514"/>
        <v>1</v>
      </c>
      <c r="X219" s="67">
        <f t="shared" si="514"/>
        <v>0</v>
      </c>
      <c r="Y219" s="69">
        <f t="shared" si="374"/>
        <v>0</v>
      </c>
      <c r="Z219" s="69">
        <f t="shared" si="375"/>
        <v>0</v>
      </c>
      <c r="AA219" s="69">
        <f t="shared" si="376"/>
        <v>0</v>
      </c>
      <c r="AB219" s="69">
        <f t="shared" si="377"/>
        <v>0</v>
      </c>
      <c r="AC219" s="69">
        <f t="shared" si="378"/>
        <v>4722.8868749999992</v>
      </c>
      <c r="AD219" s="69">
        <f t="shared" si="379"/>
        <v>0</v>
      </c>
      <c r="AE219" s="69">
        <f t="shared" si="515"/>
        <v>4722.8868749999992</v>
      </c>
      <c r="AF219" s="72">
        <f t="shared" si="485"/>
        <v>2361.4434374999996</v>
      </c>
      <c r="AG219" s="69"/>
      <c r="AH219" s="69">
        <f t="shared" si="512"/>
        <v>221.21250000000001</v>
      </c>
      <c r="AI219" s="69">
        <f t="shared" si="489"/>
        <v>7305.5428124999989</v>
      </c>
      <c r="AJ219" s="78"/>
      <c r="AK219" s="71">
        <f t="shared" si="380"/>
        <v>0</v>
      </c>
      <c r="AL219" s="78"/>
      <c r="AM219" s="71">
        <f t="shared" si="381"/>
        <v>0</v>
      </c>
      <c r="AN219" s="71">
        <f t="shared" si="516"/>
        <v>0</v>
      </c>
      <c r="AO219" s="71">
        <f t="shared" si="516"/>
        <v>0</v>
      </c>
      <c r="AP219" s="78"/>
      <c r="AQ219" s="71">
        <f t="shared" si="383"/>
        <v>0</v>
      </c>
      <c r="AR219" s="78"/>
      <c r="AS219" s="71">
        <f t="shared" si="384"/>
        <v>0</v>
      </c>
      <c r="AT219" s="70">
        <f t="shared" si="385"/>
        <v>0</v>
      </c>
      <c r="AU219" s="71">
        <f t="shared" si="385"/>
        <v>0</v>
      </c>
      <c r="AV219" s="70">
        <f t="shared" si="517"/>
        <v>0</v>
      </c>
      <c r="AW219" s="71">
        <f t="shared" si="517"/>
        <v>0</v>
      </c>
      <c r="AX219" s="79"/>
      <c r="AY219" s="80"/>
      <c r="AZ219" s="80"/>
      <c r="BA219" s="80"/>
      <c r="BB219" s="71">
        <f t="shared" si="387"/>
        <v>0</v>
      </c>
      <c r="BC219" s="46"/>
      <c r="BD219" s="46"/>
      <c r="BE219" s="72">
        <f>SUM(N219*BC219*20%)+(N219*BD219)*30%</f>
        <v>0</v>
      </c>
      <c r="BF219" s="69">
        <f t="shared" si="389"/>
        <v>0</v>
      </c>
      <c r="BG219" s="69">
        <f t="shared" si="390"/>
        <v>1</v>
      </c>
      <c r="BH219" s="69">
        <f t="shared" si="487"/>
        <v>2125.2990937499994</v>
      </c>
      <c r="BI219" s="176"/>
      <c r="BJ219" s="72">
        <f t="shared" si="391"/>
        <v>0</v>
      </c>
      <c r="BK219" s="72">
        <f t="shared" si="508"/>
        <v>1</v>
      </c>
      <c r="BL219" s="69">
        <f>(AE219+AF219)*30%</f>
        <v>2125.2990937499994</v>
      </c>
      <c r="BM219" s="69"/>
      <c r="BN219" s="69"/>
      <c r="BO219" s="176"/>
      <c r="BP219" s="72">
        <f t="shared" si="392"/>
        <v>0</v>
      </c>
      <c r="BQ219" s="69">
        <f t="shared" si="492"/>
        <v>4250.5981874999989</v>
      </c>
      <c r="BR219" s="69">
        <f t="shared" si="493"/>
        <v>4944.0993749999989</v>
      </c>
      <c r="BS219" s="69">
        <f t="shared" si="494"/>
        <v>2125.2990937499994</v>
      </c>
      <c r="BT219" s="69">
        <f t="shared" si="393"/>
        <v>4486.742531249999</v>
      </c>
      <c r="BU219" s="69">
        <f t="shared" si="496"/>
        <v>11556.140999999998</v>
      </c>
      <c r="BV219" s="73">
        <f t="shared" si="497"/>
        <v>138673.69199999998</v>
      </c>
      <c r="BW219" s="54" t="s">
        <v>232</v>
      </c>
    </row>
    <row r="220" spans="1:77" s="74" customFormat="1" ht="14.25" customHeight="1" x14ac:dyDescent="0.3">
      <c r="A220" s="66">
        <v>43</v>
      </c>
      <c r="B220" s="104" t="s">
        <v>264</v>
      </c>
      <c r="C220" s="155" t="s">
        <v>471</v>
      </c>
      <c r="D220" s="67" t="s">
        <v>61</v>
      </c>
      <c r="E220" s="119" t="s">
        <v>267</v>
      </c>
      <c r="F220" s="75">
        <v>89</v>
      </c>
      <c r="G220" s="76">
        <v>43453</v>
      </c>
      <c r="H220" s="76">
        <v>45279</v>
      </c>
      <c r="I220" s="75" t="s">
        <v>170</v>
      </c>
      <c r="J220" s="67" t="s">
        <v>348</v>
      </c>
      <c r="K220" s="67" t="s">
        <v>72</v>
      </c>
      <c r="L220" s="105">
        <v>17.11</v>
      </c>
      <c r="M220" s="67">
        <v>5.03</v>
      </c>
      <c r="N220" s="68">
        <v>17697</v>
      </c>
      <c r="O220" s="69">
        <f t="shared" si="498"/>
        <v>89015.91</v>
      </c>
      <c r="P220" s="67"/>
      <c r="Q220" s="67"/>
      <c r="R220" s="67"/>
      <c r="S220" s="67">
        <v>1</v>
      </c>
      <c r="T220" s="67"/>
      <c r="U220" s="67"/>
      <c r="V220" s="67">
        <f t="shared" ref="V220:V222" si="518">SUM(P220+S220)</f>
        <v>1</v>
      </c>
      <c r="W220" s="67">
        <f t="shared" ref="W220:X222" si="519">SUM(Q220+T220)</f>
        <v>0</v>
      </c>
      <c r="X220" s="67">
        <f t="shared" si="519"/>
        <v>0</v>
      </c>
      <c r="Y220" s="69">
        <f t="shared" si="374"/>
        <v>0</v>
      </c>
      <c r="Z220" s="69">
        <f t="shared" si="375"/>
        <v>0</v>
      </c>
      <c r="AA220" s="69">
        <f t="shared" si="376"/>
        <v>0</v>
      </c>
      <c r="AB220" s="69">
        <f t="shared" si="377"/>
        <v>5563.4943750000002</v>
      </c>
      <c r="AC220" s="69">
        <f t="shared" si="378"/>
        <v>0</v>
      </c>
      <c r="AD220" s="69">
        <f t="shared" si="379"/>
        <v>0</v>
      </c>
      <c r="AE220" s="69">
        <f t="shared" si="515"/>
        <v>5563.4943750000002</v>
      </c>
      <c r="AF220" s="72">
        <f t="shared" si="485"/>
        <v>2781.7471875000001</v>
      </c>
      <c r="AG220" s="69">
        <f t="shared" ref="AG220:AG224" si="520">(AE220+AF220)*10%</f>
        <v>834.52415625000003</v>
      </c>
      <c r="AH220" s="69">
        <f t="shared" si="512"/>
        <v>221.21250000000001</v>
      </c>
      <c r="AI220" s="69">
        <f t="shared" si="489"/>
        <v>9400.9782187500005</v>
      </c>
      <c r="AJ220" s="106"/>
      <c r="AK220" s="71">
        <f t="shared" si="380"/>
        <v>0</v>
      </c>
      <c r="AL220" s="106"/>
      <c r="AM220" s="71">
        <f t="shared" si="381"/>
        <v>0</v>
      </c>
      <c r="AN220" s="71"/>
      <c r="AO220" s="71">
        <f t="shared" si="516"/>
        <v>0</v>
      </c>
      <c r="AP220" s="106"/>
      <c r="AQ220" s="71">
        <f t="shared" si="383"/>
        <v>0</v>
      </c>
      <c r="AR220" s="71"/>
      <c r="AS220" s="71">
        <f t="shared" si="384"/>
        <v>0</v>
      </c>
      <c r="AT220" s="70">
        <f t="shared" si="385"/>
        <v>0</v>
      </c>
      <c r="AU220" s="71">
        <f t="shared" si="385"/>
        <v>0</v>
      </c>
      <c r="AV220" s="70">
        <f t="shared" si="517"/>
        <v>0</v>
      </c>
      <c r="AW220" s="71">
        <f t="shared" si="517"/>
        <v>0</v>
      </c>
      <c r="AX220" s="107"/>
      <c r="AY220" s="107"/>
      <c r="AZ220" s="107"/>
      <c r="BA220" s="107"/>
      <c r="BB220" s="71">
        <f t="shared" si="387"/>
        <v>0</v>
      </c>
      <c r="BC220" s="67"/>
      <c r="BD220" s="67"/>
      <c r="BE220" s="72">
        <f t="shared" ref="BE220:BE228" si="521">SUM(N220*BC220*20%)+(N220*BD220)*30%</f>
        <v>0</v>
      </c>
      <c r="BF220" s="69">
        <f t="shared" si="389"/>
        <v>0</v>
      </c>
      <c r="BG220" s="69">
        <f t="shared" si="390"/>
        <v>1</v>
      </c>
      <c r="BH220" s="69">
        <f t="shared" si="487"/>
        <v>2503.5724687499996</v>
      </c>
      <c r="BI220" s="69"/>
      <c r="BJ220" s="69">
        <f t="shared" si="391"/>
        <v>0</v>
      </c>
      <c r="BK220" s="72">
        <f t="shared" si="508"/>
        <v>1</v>
      </c>
      <c r="BL220" s="69">
        <f>(AE220+AF220)*35%</f>
        <v>2920.8345468749994</v>
      </c>
      <c r="BM220" s="69"/>
      <c r="BN220" s="69"/>
      <c r="BO220" s="69"/>
      <c r="BP220" s="72">
        <f t="shared" si="392"/>
        <v>0</v>
      </c>
      <c r="BQ220" s="69">
        <f t="shared" si="492"/>
        <v>5424.4070156249991</v>
      </c>
      <c r="BR220" s="69">
        <f t="shared" si="493"/>
        <v>6619.2310312499994</v>
      </c>
      <c r="BS220" s="69">
        <f t="shared" si="494"/>
        <v>2503.5724687499996</v>
      </c>
      <c r="BT220" s="69">
        <f t="shared" si="393"/>
        <v>5702.5817343749995</v>
      </c>
      <c r="BU220" s="69">
        <f t="shared" si="496"/>
        <v>14825.385234375</v>
      </c>
      <c r="BV220" s="73">
        <f t="shared" si="497"/>
        <v>177904.62281249999</v>
      </c>
      <c r="BW220" s="54" t="s">
        <v>231</v>
      </c>
    </row>
    <row r="221" spans="1:77" s="74" customFormat="1" ht="14.25" customHeight="1" x14ac:dyDescent="0.3">
      <c r="A221" s="83">
        <v>44</v>
      </c>
      <c r="B221" s="68" t="s">
        <v>249</v>
      </c>
      <c r="C221" s="155" t="s">
        <v>471</v>
      </c>
      <c r="D221" s="67" t="s">
        <v>61</v>
      </c>
      <c r="E221" s="68" t="s">
        <v>252</v>
      </c>
      <c r="F221" s="75">
        <v>12</v>
      </c>
      <c r="G221" s="76">
        <v>42875</v>
      </c>
      <c r="H221" s="76">
        <v>44701</v>
      </c>
      <c r="I221" s="75" t="s">
        <v>89</v>
      </c>
      <c r="J221" s="67">
        <v>2</v>
      </c>
      <c r="K221" s="67" t="s">
        <v>68</v>
      </c>
      <c r="L221" s="105">
        <v>9</v>
      </c>
      <c r="M221" s="67">
        <v>4.74</v>
      </c>
      <c r="N221" s="68">
        <v>17697</v>
      </c>
      <c r="O221" s="69">
        <f t="shared" si="498"/>
        <v>83883.78</v>
      </c>
      <c r="P221" s="67"/>
      <c r="Q221" s="67"/>
      <c r="R221" s="67"/>
      <c r="S221" s="67"/>
      <c r="T221" s="67">
        <v>1</v>
      </c>
      <c r="U221" s="67"/>
      <c r="V221" s="67">
        <f t="shared" si="518"/>
        <v>0</v>
      </c>
      <c r="W221" s="67">
        <f t="shared" si="519"/>
        <v>1</v>
      </c>
      <c r="X221" s="67">
        <f t="shared" si="519"/>
        <v>0</v>
      </c>
      <c r="Y221" s="69">
        <f t="shared" si="374"/>
        <v>0</v>
      </c>
      <c r="Z221" s="69">
        <f t="shared" si="375"/>
        <v>0</v>
      </c>
      <c r="AA221" s="69">
        <f t="shared" si="376"/>
        <v>0</v>
      </c>
      <c r="AB221" s="69">
        <f t="shared" si="377"/>
        <v>0</v>
      </c>
      <c r="AC221" s="69">
        <f t="shared" si="378"/>
        <v>5242.7362499999999</v>
      </c>
      <c r="AD221" s="69">
        <f t="shared" si="379"/>
        <v>0</v>
      </c>
      <c r="AE221" s="69">
        <f t="shared" si="515"/>
        <v>5242.7362499999999</v>
      </c>
      <c r="AF221" s="72">
        <f t="shared" si="485"/>
        <v>2621.368125</v>
      </c>
      <c r="AG221" s="69">
        <f t="shared" si="520"/>
        <v>786.41043750000006</v>
      </c>
      <c r="AH221" s="69">
        <f t="shared" si="512"/>
        <v>221.21250000000001</v>
      </c>
      <c r="AI221" s="69">
        <f t="shared" si="489"/>
        <v>8871.7273124999992</v>
      </c>
      <c r="AJ221" s="106"/>
      <c r="AK221" s="71">
        <f t="shared" si="380"/>
        <v>0</v>
      </c>
      <c r="AL221" s="106"/>
      <c r="AM221" s="71">
        <f t="shared" si="381"/>
        <v>0</v>
      </c>
      <c r="AN221" s="71"/>
      <c r="AO221" s="71">
        <f t="shared" si="516"/>
        <v>0</v>
      </c>
      <c r="AP221" s="106"/>
      <c r="AQ221" s="71">
        <f t="shared" si="383"/>
        <v>0</v>
      </c>
      <c r="AR221" s="71"/>
      <c r="AS221" s="71">
        <f t="shared" si="384"/>
        <v>0</v>
      </c>
      <c r="AT221" s="70">
        <f t="shared" si="385"/>
        <v>0</v>
      </c>
      <c r="AU221" s="71">
        <f t="shared" si="385"/>
        <v>0</v>
      </c>
      <c r="AV221" s="70">
        <f t="shared" si="517"/>
        <v>0</v>
      </c>
      <c r="AW221" s="71">
        <f t="shared" si="517"/>
        <v>0</v>
      </c>
      <c r="AX221" s="107"/>
      <c r="AY221" s="124"/>
      <c r="AZ221" s="124"/>
      <c r="BA221" s="124"/>
      <c r="BB221" s="71">
        <f t="shared" si="387"/>
        <v>0</v>
      </c>
      <c r="BC221" s="67"/>
      <c r="BD221" s="67"/>
      <c r="BE221" s="72">
        <f t="shared" si="521"/>
        <v>0</v>
      </c>
      <c r="BF221" s="69">
        <f t="shared" si="389"/>
        <v>0</v>
      </c>
      <c r="BG221" s="69">
        <f t="shared" si="390"/>
        <v>1</v>
      </c>
      <c r="BH221" s="69">
        <f t="shared" si="487"/>
        <v>2359.2313125000001</v>
      </c>
      <c r="BI221" s="69"/>
      <c r="BJ221" s="69">
        <f t="shared" si="391"/>
        <v>0</v>
      </c>
      <c r="BK221" s="72"/>
      <c r="BL221" s="69"/>
      <c r="BM221" s="69"/>
      <c r="BN221" s="69"/>
      <c r="BO221" s="69"/>
      <c r="BP221" s="72">
        <f t="shared" si="392"/>
        <v>0</v>
      </c>
      <c r="BQ221" s="69">
        <f t="shared" si="492"/>
        <v>2359.2313125000001</v>
      </c>
      <c r="BR221" s="69">
        <f t="shared" si="493"/>
        <v>6250.3591874999993</v>
      </c>
      <c r="BS221" s="69">
        <f t="shared" si="494"/>
        <v>2359.2313125000001</v>
      </c>
      <c r="BT221" s="69">
        <f t="shared" si="393"/>
        <v>2621.368125</v>
      </c>
      <c r="BU221" s="69">
        <f t="shared" si="496"/>
        <v>11230.958624999999</v>
      </c>
      <c r="BV221" s="73">
        <f t="shared" si="497"/>
        <v>134771.50349999999</v>
      </c>
      <c r="BW221" s="54" t="s">
        <v>275</v>
      </c>
    </row>
    <row r="222" spans="1:77" s="55" customFormat="1" ht="14.25" customHeight="1" x14ac:dyDescent="0.3">
      <c r="A222" s="66">
        <v>45</v>
      </c>
      <c r="B222" s="104" t="s">
        <v>125</v>
      </c>
      <c r="C222" s="81" t="s">
        <v>467</v>
      </c>
      <c r="D222" s="67" t="s">
        <v>82</v>
      </c>
      <c r="E222" s="119" t="s">
        <v>126</v>
      </c>
      <c r="F222" s="75">
        <v>113</v>
      </c>
      <c r="G222" s="76">
        <v>44071</v>
      </c>
      <c r="H222" s="76">
        <v>45897</v>
      </c>
      <c r="I222" s="75" t="s">
        <v>170</v>
      </c>
      <c r="J222" s="67" t="s">
        <v>348</v>
      </c>
      <c r="K222" s="67" t="s">
        <v>110</v>
      </c>
      <c r="L222" s="105">
        <v>25.05</v>
      </c>
      <c r="M222" s="105">
        <v>4.3899999999999997</v>
      </c>
      <c r="N222" s="68">
        <v>17697</v>
      </c>
      <c r="O222" s="69">
        <f t="shared" si="498"/>
        <v>77689.829999999987</v>
      </c>
      <c r="P222" s="67"/>
      <c r="Q222" s="67"/>
      <c r="R222" s="67"/>
      <c r="S222" s="67">
        <v>1</v>
      </c>
      <c r="T222" s="67"/>
      <c r="U222" s="67"/>
      <c r="V222" s="67">
        <f t="shared" si="518"/>
        <v>1</v>
      </c>
      <c r="W222" s="67">
        <f t="shared" si="519"/>
        <v>0</v>
      </c>
      <c r="X222" s="67">
        <f t="shared" si="519"/>
        <v>0</v>
      </c>
      <c r="Y222" s="69">
        <f t="shared" ref="Y222" si="522">SUM(O222/16*P222)</f>
        <v>0</v>
      </c>
      <c r="Z222" s="69">
        <f t="shared" si="375"/>
        <v>0</v>
      </c>
      <c r="AA222" s="69">
        <f t="shared" si="376"/>
        <v>0</v>
      </c>
      <c r="AB222" s="69">
        <f t="shared" si="377"/>
        <v>4855.6143749999992</v>
      </c>
      <c r="AC222" s="69">
        <f t="shared" si="378"/>
        <v>0</v>
      </c>
      <c r="AD222" s="69">
        <f t="shared" si="379"/>
        <v>0</v>
      </c>
      <c r="AE222" s="69">
        <f t="shared" ref="AE222:AE224" si="523">SUM(Y222:AD222)</f>
        <v>4855.6143749999992</v>
      </c>
      <c r="AF222" s="72">
        <f t="shared" si="485"/>
        <v>2427.8071874999996</v>
      </c>
      <c r="AG222" s="69">
        <f t="shared" si="520"/>
        <v>728.3421562499999</v>
      </c>
      <c r="AH222" s="69">
        <f t="shared" si="512"/>
        <v>221.21250000000001</v>
      </c>
      <c r="AI222" s="69">
        <f t="shared" si="489"/>
        <v>8232.9762187499982</v>
      </c>
      <c r="AJ222" s="106"/>
      <c r="AK222" s="71">
        <f t="shared" si="380"/>
        <v>0</v>
      </c>
      <c r="AL222" s="106"/>
      <c r="AM222" s="71">
        <f t="shared" si="381"/>
        <v>0</v>
      </c>
      <c r="AN222" s="71">
        <f t="shared" ref="AN222:AN224" si="524">AJ222+AL222</f>
        <v>0</v>
      </c>
      <c r="AO222" s="71">
        <f t="shared" si="516"/>
        <v>0</v>
      </c>
      <c r="AP222" s="106"/>
      <c r="AQ222" s="71">
        <f t="shared" si="383"/>
        <v>0</v>
      </c>
      <c r="AR222" s="106"/>
      <c r="AS222" s="71">
        <f t="shared" si="384"/>
        <v>0</v>
      </c>
      <c r="AT222" s="70">
        <f t="shared" ref="AT222:AU224" si="525">AP222+AR222</f>
        <v>0</v>
      </c>
      <c r="AU222" s="71">
        <f t="shared" si="525"/>
        <v>0</v>
      </c>
      <c r="AV222" s="70">
        <f t="shared" si="517"/>
        <v>0</v>
      </c>
      <c r="AW222" s="71">
        <f t="shared" si="517"/>
        <v>0</v>
      </c>
      <c r="AX222" s="107"/>
      <c r="AY222" s="124"/>
      <c r="AZ222" s="107"/>
      <c r="BA222" s="124"/>
      <c r="BB222" s="71">
        <f t="shared" si="387"/>
        <v>0</v>
      </c>
      <c r="BC222" s="67"/>
      <c r="BD222" s="67"/>
      <c r="BE222" s="72">
        <f t="shared" si="521"/>
        <v>0</v>
      </c>
      <c r="BF222" s="69">
        <f t="shared" ref="BF222:BF224" si="526">SUM(N222*BC222*20%)+(N222*BD222)*30%</f>
        <v>0</v>
      </c>
      <c r="BG222" s="69">
        <f t="shared" si="390"/>
        <v>1</v>
      </c>
      <c r="BH222" s="69">
        <f t="shared" si="487"/>
        <v>2185.0264687499994</v>
      </c>
      <c r="BI222" s="69"/>
      <c r="BJ222" s="69">
        <f t="shared" si="391"/>
        <v>0</v>
      </c>
      <c r="BK222" s="72">
        <f t="shared" si="508"/>
        <v>1</v>
      </c>
      <c r="BL222" s="69">
        <f>(AE222+AF222)*35%</f>
        <v>2549.1975468749993</v>
      </c>
      <c r="BM222" s="69"/>
      <c r="BN222" s="69"/>
      <c r="BO222" s="69"/>
      <c r="BP222" s="72">
        <f t="shared" si="392"/>
        <v>0</v>
      </c>
      <c r="BQ222" s="69">
        <f t="shared" si="492"/>
        <v>4734.2240156249991</v>
      </c>
      <c r="BR222" s="69">
        <f t="shared" si="493"/>
        <v>5805.1690312499986</v>
      </c>
      <c r="BS222" s="69">
        <f t="shared" si="494"/>
        <v>2185.0264687499994</v>
      </c>
      <c r="BT222" s="69">
        <f t="shared" si="393"/>
        <v>4977.0047343749993</v>
      </c>
      <c r="BU222" s="69">
        <f t="shared" si="496"/>
        <v>12967.200234374997</v>
      </c>
      <c r="BV222" s="73">
        <f t="shared" si="497"/>
        <v>155606.40281249996</v>
      </c>
      <c r="BW222" s="54" t="s">
        <v>231</v>
      </c>
    </row>
    <row r="223" spans="1:77" s="55" customFormat="1" ht="14.25" customHeight="1" x14ac:dyDescent="0.3">
      <c r="A223" s="83">
        <v>46</v>
      </c>
      <c r="B223" s="1" t="s">
        <v>497</v>
      </c>
      <c r="C223" s="81" t="s">
        <v>467</v>
      </c>
      <c r="D223" s="46" t="s">
        <v>61</v>
      </c>
      <c r="E223" s="82" t="s">
        <v>272</v>
      </c>
      <c r="F223" s="135">
        <v>79</v>
      </c>
      <c r="G223" s="134">
        <v>43304</v>
      </c>
      <c r="H223" s="103">
        <v>45130</v>
      </c>
      <c r="I223" s="75" t="s">
        <v>167</v>
      </c>
      <c r="J223" s="46" t="s">
        <v>349</v>
      </c>
      <c r="K223" s="46" t="s">
        <v>64</v>
      </c>
      <c r="L223" s="77">
        <v>26</v>
      </c>
      <c r="M223" s="46">
        <v>5.41</v>
      </c>
      <c r="N223" s="68">
        <v>17697</v>
      </c>
      <c r="O223" s="69">
        <f t="shared" si="498"/>
        <v>95740.77</v>
      </c>
      <c r="P223" s="46"/>
      <c r="Q223" s="46"/>
      <c r="R223" s="46"/>
      <c r="S223" s="46"/>
      <c r="T223" s="46">
        <v>1</v>
      </c>
      <c r="U223" s="46"/>
      <c r="V223" s="67">
        <f t="shared" ref="V223:X224" si="527">SUM(P223+S223)</f>
        <v>0</v>
      </c>
      <c r="W223" s="67">
        <f t="shared" si="527"/>
        <v>1</v>
      </c>
      <c r="X223" s="67">
        <f t="shared" si="527"/>
        <v>0</v>
      </c>
      <c r="Y223" s="69">
        <f t="shared" ref="Y223:Y224" si="528">SUM(O223/16*P223)</f>
        <v>0</v>
      </c>
      <c r="Z223" s="69">
        <f t="shared" ref="Z223:Z224" si="529">SUM(O223/16*Q223)</f>
        <v>0</v>
      </c>
      <c r="AA223" s="69">
        <f t="shared" ref="AA223:AA224" si="530">SUM(O223/16*R223)</f>
        <v>0</v>
      </c>
      <c r="AB223" s="69">
        <f t="shared" ref="AB223:AB224" si="531">SUM(O223/16*S223)</f>
        <v>0</v>
      </c>
      <c r="AC223" s="69">
        <f t="shared" ref="AC223:AC224" si="532">SUM(O223/16*T223)</f>
        <v>5983.7981250000003</v>
      </c>
      <c r="AD223" s="69">
        <f t="shared" ref="AD223:AD224" si="533">SUM(O223/16*U223)</f>
        <v>0</v>
      </c>
      <c r="AE223" s="69">
        <f t="shared" si="523"/>
        <v>5983.7981250000003</v>
      </c>
      <c r="AF223" s="72">
        <f t="shared" si="485"/>
        <v>2991.8990625000001</v>
      </c>
      <c r="AG223" s="69">
        <f t="shared" si="520"/>
        <v>897.56971874999999</v>
      </c>
      <c r="AH223" s="69">
        <f t="shared" si="512"/>
        <v>221.21250000000001</v>
      </c>
      <c r="AI223" s="69">
        <f t="shared" si="489"/>
        <v>10094.47940625</v>
      </c>
      <c r="AJ223" s="78"/>
      <c r="AK223" s="71">
        <f t="shared" si="380"/>
        <v>0</v>
      </c>
      <c r="AL223" s="78"/>
      <c r="AM223" s="71">
        <f t="shared" si="381"/>
        <v>0</v>
      </c>
      <c r="AN223" s="71">
        <f t="shared" si="524"/>
        <v>0</v>
      </c>
      <c r="AO223" s="71">
        <f t="shared" si="516"/>
        <v>0</v>
      </c>
      <c r="AP223" s="78"/>
      <c r="AQ223" s="71">
        <f t="shared" si="383"/>
        <v>0</v>
      </c>
      <c r="AR223" s="78"/>
      <c r="AS223" s="71">
        <f t="shared" si="384"/>
        <v>0</v>
      </c>
      <c r="AT223" s="70">
        <f t="shared" si="525"/>
        <v>0</v>
      </c>
      <c r="AU223" s="71">
        <f t="shared" si="525"/>
        <v>0</v>
      </c>
      <c r="AV223" s="70">
        <f t="shared" si="517"/>
        <v>0</v>
      </c>
      <c r="AW223" s="71">
        <f t="shared" si="517"/>
        <v>0</v>
      </c>
      <c r="AX223" s="79"/>
      <c r="AY223" s="80"/>
      <c r="AZ223" s="80"/>
      <c r="BA223" s="80"/>
      <c r="BB223" s="71">
        <f t="shared" si="387"/>
        <v>0</v>
      </c>
      <c r="BC223" s="46"/>
      <c r="BD223" s="46"/>
      <c r="BE223" s="72">
        <f t="shared" si="521"/>
        <v>0</v>
      </c>
      <c r="BF223" s="69">
        <f t="shared" si="526"/>
        <v>0</v>
      </c>
      <c r="BG223" s="69">
        <f t="shared" si="390"/>
        <v>1</v>
      </c>
      <c r="BH223" s="69">
        <f t="shared" si="487"/>
        <v>2692.70915625</v>
      </c>
      <c r="BI223" s="72"/>
      <c r="BJ223" s="72">
        <f t="shared" si="391"/>
        <v>0</v>
      </c>
      <c r="BK223" s="72">
        <f t="shared" si="508"/>
        <v>1</v>
      </c>
      <c r="BL223" s="69">
        <f>(AE223+AF223)*40%</f>
        <v>3590.278875</v>
      </c>
      <c r="BM223" s="69"/>
      <c r="BN223" s="69"/>
      <c r="BO223" s="69"/>
      <c r="BP223" s="72">
        <f t="shared" si="392"/>
        <v>0</v>
      </c>
      <c r="BQ223" s="69">
        <f t="shared" si="492"/>
        <v>6282.9880312499999</v>
      </c>
      <c r="BR223" s="69">
        <f t="shared" si="493"/>
        <v>7102.5803437499999</v>
      </c>
      <c r="BS223" s="69">
        <f t="shared" si="494"/>
        <v>2692.70915625</v>
      </c>
      <c r="BT223" s="69">
        <f t="shared" si="393"/>
        <v>6582.1779375000006</v>
      </c>
      <c r="BU223" s="69">
        <f t="shared" si="496"/>
        <v>16377.4674375</v>
      </c>
      <c r="BV223" s="73">
        <f t="shared" si="497"/>
        <v>196529.60924999998</v>
      </c>
      <c r="BW223" s="54" t="s">
        <v>228</v>
      </c>
    </row>
    <row r="224" spans="1:77" s="55" customFormat="1" ht="14.25" customHeight="1" x14ac:dyDescent="0.3">
      <c r="A224" s="66">
        <v>47</v>
      </c>
      <c r="B224" s="81" t="s">
        <v>107</v>
      </c>
      <c r="C224" s="81" t="s">
        <v>467</v>
      </c>
      <c r="D224" s="46" t="s">
        <v>108</v>
      </c>
      <c r="E224" s="82" t="s">
        <v>109</v>
      </c>
      <c r="F224" s="75">
        <v>88</v>
      </c>
      <c r="G224" s="76">
        <v>43458</v>
      </c>
      <c r="H224" s="144" t="s">
        <v>345</v>
      </c>
      <c r="I224" s="75" t="s">
        <v>174</v>
      </c>
      <c r="J224" s="46" t="s">
        <v>349</v>
      </c>
      <c r="K224" s="46" t="s">
        <v>116</v>
      </c>
      <c r="L224" s="77">
        <v>38</v>
      </c>
      <c r="M224" s="46">
        <v>4.5199999999999996</v>
      </c>
      <c r="N224" s="68">
        <v>17697</v>
      </c>
      <c r="O224" s="69">
        <f t="shared" si="498"/>
        <v>79990.439999999988</v>
      </c>
      <c r="P224" s="46"/>
      <c r="Q224" s="46"/>
      <c r="R224" s="46"/>
      <c r="S224" s="46"/>
      <c r="T224" s="46">
        <v>1</v>
      </c>
      <c r="U224" s="46"/>
      <c r="V224" s="67">
        <f t="shared" si="527"/>
        <v>0</v>
      </c>
      <c r="W224" s="67">
        <f t="shared" si="527"/>
        <v>1</v>
      </c>
      <c r="X224" s="67">
        <f t="shared" si="527"/>
        <v>0</v>
      </c>
      <c r="Y224" s="69">
        <f t="shared" si="528"/>
        <v>0</v>
      </c>
      <c r="Z224" s="69">
        <f t="shared" si="529"/>
        <v>0</v>
      </c>
      <c r="AA224" s="69">
        <f t="shared" si="530"/>
        <v>0</v>
      </c>
      <c r="AB224" s="69">
        <f t="shared" si="531"/>
        <v>0</v>
      </c>
      <c r="AC224" s="69">
        <f t="shared" si="532"/>
        <v>4999.4024999999992</v>
      </c>
      <c r="AD224" s="69">
        <f t="shared" si="533"/>
        <v>0</v>
      </c>
      <c r="AE224" s="69">
        <f t="shared" si="523"/>
        <v>4999.4024999999992</v>
      </c>
      <c r="AF224" s="72">
        <f t="shared" si="485"/>
        <v>2499.7012499999996</v>
      </c>
      <c r="AG224" s="69">
        <f t="shared" si="520"/>
        <v>749.91037499999993</v>
      </c>
      <c r="AH224" s="69">
        <f t="shared" si="512"/>
        <v>221.21250000000001</v>
      </c>
      <c r="AI224" s="69">
        <f t="shared" si="489"/>
        <v>8470.2266249999993</v>
      </c>
      <c r="AJ224" s="78"/>
      <c r="AK224" s="71">
        <f t="shared" si="380"/>
        <v>0</v>
      </c>
      <c r="AL224" s="78"/>
      <c r="AM224" s="71">
        <f t="shared" si="381"/>
        <v>0</v>
      </c>
      <c r="AN224" s="71">
        <f t="shared" si="524"/>
        <v>0</v>
      </c>
      <c r="AO224" s="71">
        <f t="shared" si="516"/>
        <v>0</v>
      </c>
      <c r="AP224" s="78"/>
      <c r="AQ224" s="71">
        <f t="shared" si="383"/>
        <v>0</v>
      </c>
      <c r="AR224" s="78"/>
      <c r="AS224" s="71">
        <f t="shared" si="384"/>
        <v>0</v>
      </c>
      <c r="AT224" s="70">
        <f t="shared" si="525"/>
        <v>0</v>
      </c>
      <c r="AU224" s="71">
        <f t="shared" si="525"/>
        <v>0</v>
      </c>
      <c r="AV224" s="70">
        <f t="shared" si="517"/>
        <v>0</v>
      </c>
      <c r="AW224" s="71">
        <f t="shared" si="517"/>
        <v>0</v>
      </c>
      <c r="AX224" s="79"/>
      <c r="AY224" s="80"/>
      <c r="AZ224" s="80"/>
      <c r="BA224" s="80"/>
      <c r="BB224" s="71">
        <f t="shared" si="387"/>
        <v>0</v>
      </c>
      <c r="BC224" s="46"/>
      <c r="BD224" s="46"/>
      <c r="BE224" s="72">
        <f t="shared" si="521"/>
        <v>0</v>
      </c>
      <c r="BF224" s="69">
        <f t="shared" si="526"/>
        <v>0</v>
      </c>
      <c r="BG224" s="69">
        <f t="shared" si="390"/>
        <v>1</v>
      </c>
      <c r="BH224" s="69">
        <f t="shared" si="487"/>
        <v>2249.7311249999993</v>
      </c>
      <c r="BI224" s="72"/>
      <c r="BJ224" s="72">
        <f t="shared" si="391"/>
        <v>0</v>
      </c>
      <c r="BK224" s="72">
        <f t="shared" si="508"/>
        <v>1</v>
      </c>
      <c r="BL224" s="69">
        <f>(AE224+AF224)*40%</f>
        <v>2999.6414999999997</v>
      </c>
      <c r="BM224" s="69"/>
      <c r="BN224" s="69"/>
      <c r="BO224" s="69"/>
      <c r="BP224" s="72">
        <f t="shared" si="392"/>
        <v>0</v>
      </c>
      <c r="BQ224" s="69">
        <f t="shared" si="492"/>
        <v>5249.3726249999991</v>
      </c>
      <c r="BR224" s="69">
        <f t="shared" si="493"/>
        <v>5970.5253749999993</v>
      </c>
      <c r="BS224" s="69">
        <f t="shared" si="494"/>
        <v>2249.7311249999993</v>
      </c>
      <c r="BT224" s="69">
        <f t="shared" si="393"/>
        <v>5499.3427499999998</v>
      </c>
      <c r="BU224" s="69">
        <f t="shared" si="496"/>
        <v>13719.599249999999</v>
      </c>
      <c r="BV224" s="73">
        <f t="shared" si="497"/>
        <v>164635.19099999999</v>
      </c>
      <c r="BW224" s="54" t="s">
        <v>228</v>
      </c>
    </row>
    <row r="225" spans="1:76" s="74" customFormat="1" ht="14.25" customHeight="1" x14ac:dyDescent="0.3">
      <c r="A225" s="83">
        <v>48</v>
      </c>
      <c r="B225" s="104" t="s">
        <v>235</v>
      </c>
      <c r="C225" s="81" t="s">
        <v>467</v>
      </c>
      <c r="D225" s="67" t="s">
        <v>61</v>
      </c>
      <c r="E225" s="119" t="s">
        <v>66</v>
      </c>
      <c r="F225" s="75">
        <v>111</v>
      </c>
      <c r="G225" s="76">
        <v>44071</v>
      </c>
      <c r="H225" s="103">
        <v>45897</v>
      </c>
      <c r="I225" s="75" t="s">
        <v>168</v>
      </c>
      <c r="J225" s="67" t="s">
        <v>348</v>
      </c>
      <c r="K225" s="67" t="s">
        <v>72</v>
      </c>
      <c r="L225" s="77">
        <v>13.05</v>
      </c>
      <c r="M225" s="46">
        <v>4.95</v>
      </c>
      <c r="N225" s="68">
        <v>17697</v>
      </c>
      <c r="O225" s="69">
        <f t="shared" si="498"/>
        <v>87600.150000000009</v>
      </c>
      <c r="P225" s="67"/>
      <c r="Q225" s="67"/>
      <c r="R225" s="67"/>
      <c r="S225" s="67"/>
      <c r="T225" s="67">
        <v>1</v>
      </c>
      <c r="U225" s="67"/>
      <c r="V225" s="67">
        <f>SUM(P225+S225)</f>
        <v>0</v>
      </c>
      <c r="W225" s="67">
        <f>SUM(Q225+T225)</f>
        <v>1</v>
      </c>
      <c r="X225" s="67">
        <f>SUM(R225+U225)</f>
        <v>0</v>
      </c>
      <c r="Y225" s="69">
        <f>SUM(O225/16*P225)</f>
        <v>0</v>
      </c>
      <c r="Z225" s="69">
        <f>SUM(O225/16*Q225)</f>
        <v>0</v>
      </c>
      <c r="AA225" s="69">
        <f>SUM(O225/16*R225)</f>
        <v>0</v>
      </c>
      <c r="AB225" s="69">
        <f>SUM(O225/16*S225)</f>
        <v>0</v>
      </c>
      <c r="AC225" s="69">
        <f>SUM(O225/16*T225)</f>
        <v>5475.0093750000005</v>
      </c>
      <c r="AD225" s="69">
        <f>SUM(O225/16*U225)</f>
        <v>0</v>
      </c>
      <c r="AE225" s="69">
        <f>SUM(Y225:AD225)</f>
        <v>5475.0093750000005</v>
      </c>
      <c r="AF225" s="72">
        <f t="shared" si="485"/>
        <v>2737.5046875000003</v>
      </c>
      <c r="AG225" s="69">
        <f>(AE225+AF225)*10%</f>
        <v>821.25140625000006</v>
      </c>
      <c r="AH225" s="69">
        <f t="shared" si="512"/>
        <v>221.21250000000001</v>
      </c>
      <c r="AI225" s="69">
        <f>AH225+AG225+AF225+AE225</f>
        <v>9254.9779687500013</v>
      </c>
      <c r="AJ225" s="106"/>
      <c r="AK225" s="71">
        <f>N225/16*AJ225*40%</f>
        <v>0</v>
      </c>
      <c r="AL225" s="106"/>
      <c r="AM225" s="71">
        <f>N225/16*AL225*50%</f>
        <v>0</v>
      </c>
      <c r="AN225" s="71">
        <f>AJ225+AL225</f>
        <v>0</v>
      </c>
      <c r="AO225" s="71">
        <f>AK225+AM225</f>
        <v>0</v>
      </c>
      <c r="AP225" s="106"/>
      <c r="AQ225" s="71">
        <f>N225/16*AP225*50%</f>
        <v>0</v>
      </c>
      <c r="AR225" s="106"/>
      <c r="AS225" s="71">
        <f>N225/16*AR225*40%</f>
        <v>0</v>
      </c>
      <c r="AT225" s="70">
        <f>AP225+AR225</f>
        <v>0</v>
      </c>
      <c r="AU225" s="71">
        <f>AQ225+AS225</f>
        <v>0</v>
      </c>
      <c r="AV225" s="70">
        <v>0</v>
      </c>
      <c r="AW225" s="71">
        <f>AO225+AU225</f>
        <v>0</v>
      </c>
      <c r="AX225" s="107"/>
      <c r="AY225" s="107"/>
      <c r="AZ225" s="107"/>
      <c r="BA225" s="124"/>
      <c r="BB225" s="71">
        <f>SUM(N225*AY225)*50%+(N225*AZ225)*60%+(N225*BA225)*60%</f>
        <v>0</v>
      </c>
      <c r="BC225" s="67"/>
      <c r="BD225" s="67"/>
      <c r="BE225" s="72">
        <f>SUM(N225*BC225*20%)+(N225*BD225)*30%</f>
        <v>0</v>
      </c>
      <c r="BF225" s="69">
        <f>SUM(N225*BC225*20%)+(N225*BD225)*30%</f>
        <v>0</v>
      </c>
      <c r="BG225" s="69">
        <f>V225+W225+X225</f>
        <v>1</v>
      </c>
      <c r="BH225" s="69">
        <f>(AE225+AF225)*30%</f>
        <v>2463.7542187499998</v>
      </c>
      <c r="BI225" s="69"/>
      <c r="BJ225" s="69">
        <f>(O225/18*BI225)*30%</f>
        <v>0</v>
      </c>
      <c r="BK225" s="72">
        <f>V225+W225+X225</f>
        <v>1</v>
      </c>
      <c r="BL225" s="69">
        <f>(AE225+AF225)*35%</f>
        <v>2874.379921875</v>
      </c>
      <c r="BM225" s="69"/>
      <c r="BN225" s="69"/>
      <c r="BO225" s="69"/>
      <c r="BP225" s="72">
        <f>7079/18*BO225</f>
        <v>0</v>
      </c>
      <c r="BQ225" s="69">
        <f>AW225+BB225+BF225+BH225+BJ225+BL225+BP225</f>
        <v>5338.1341406249994</v>
      </c>
      <c r="BR225" s="69">
        <f>AE225+AG225+AH225+BF225+BP225</f>
        <v>6517.4732812500006</v>
      </c>
      <c r="BS225" s="69">
        <f>AW225+BB225+BH225+BJ225</f>
        <v>2463.7542187499998</v>
      </c>
      <c r="BT225" s="69">
        <f>AF225+BL225</f>
        <v>5611.8846093749999</v>
      </c>
      <c r="BU225" s="69">
        <f>SUM(AI225+BQ225)</f>
        <v>14593.112109375001</v>
      </c>
      <c r="BV225" s="73">
        <f>BU225*12</f>
        <v>175117.34531250002</v>
      </c>
      <c r="BW225" s="54" t="s">
        <v>231</v>
      </c>
    </row>
    <row r="226" spans="1:76" s="55" customFormat="1" ht="14.25" customHeight="1" x14ac:dyDescent="0.3">
      <c r="A226" s="66">
        <v>49</v>
      </c>
      <c r="B226" s="81" t="s">
        <v>84</v>
      </c>
      <c r="C226" s="81" t="s">
        <v>467</v>
      </c>
      <c r="D226" s="46" t="s">
        <v>61</v>
      </c>
      <c r="E226" s="102" t="s">
        <v>365</v>
      </c>
      <c r="F226" s="81">
        <v>99</v>
      </c>
      <c r="G226" s="148">
        <v>43661</v>
      </c>
      <c r="H226" s="148">
        <v>45488</v>
      </c>
      <c r="I226" s="81" t="s">
        <v>170</v>
      </c>
      <c r="J226" s="46" t="s">
        <v>348</v>
      </c>
      <c r="K226" s="46" t="s">
        <v>72</v>
      </c>
      <c r="L226" s="77">
        <v>21.03</v>
      </c>
      <c r="M226" s="46">
        <v>5.12</v>
      </c>
      <c r="N226" s="68">
        <v>17697</v>
      </c>
      <c r="O226" s="69">
        <f t="shared" si="498"/>
        <v>90608.639999999999</v>
      </c>
      <c r="P226" s="46"/>
      <c r="Q226" s="46"/>
      <c r="R226" s="46"/>
      <c r="S226" s="46">
        <v>1</v>
      </c>
      <c r="T226" s="46"/>
      <c r="U226" s="46"/>
      <c r="V226" s="67">
        <f t="shared" ref="V226:X229" si="534">SUM(P226+S226)</f>
        <v>1</v>
      </c>
      <c r="W226" s="67">
        <f t="shared" si="534"/>
        <v>0</v>
      </c>
      <c r="X226" s="67">
        <f t="shared" si="534"/>
        <v>0</v>
      </c>
      <c r="Y226" s="69">
        <f t="shared" ref="Y226" si="535">SUM(O226/16*P226)</f>
        <v>0</v>
      </c>
      <c r="Z226" s="69">
        <f t="shared" ref="Z226" si="536">SUM(O226/16*Q226)</f>
        <v>0</v>
      </c>
      <c r="AA226" s="69">
        <f t="shared" ref="AA226" si="537">SUM(O226/16*R226)</f>
        <v>0</v>
      </c>
      <c r="AB226" s="69">
        <f t="shared" ref="AB226" si="538">SUM(O226/16*S226)</f>
        <v>5663.04</v>
      </c>
      <c r="AC226" s="69">
        <f t="shared" ref="AC226" si="539">SUM(O226/16*T226)</f>
        <v>0</v>
      </c>
      <c r="AD226" s="69">
        <f t="shared" ref="AD226" si="540">SUM(O226/16*U226)</f>
        <v>0</v>
      </c>
      <c r="AE226" s="69">
        <f t="shared" ref="AE226:AE227" si="541">SUM(Y226:AD226)</f>
        <v>5663.04</v>
      </c>
      <c r="AF226" s="72">
        <f t="shared" si="485"/>
        <v>2831.52</v>
      </c>
      <c r="AG226" s="69">
        <f t="shared" ref="AG226:AG229" si="542">(AE226+AF226)*10%</f>
        <v>849.45600000000002</v>
      </c>
      <c r="AH226" s="69">
        <f t="shared" si="512"/>
        <v>221.21250000000001</v>
      </c>
      <c r="AI226" s="69">
        <f t="shared" ref="AI226:AI229" si="543">AH226+AG226+AF226+AE226</f>
        <v>9565.2285000000011</v>
      </c>
      <c r="AJ226" s="78"/>
      <c r="AK226" s="71">
        <f t="shared" ref="AK226:AK227" si="544">N226/16*AJ226*40%</f>
        <v>0</v>
      </c>
      <c r="AL226" s="78"/>
      <c r="AM226" s="71">
        <f t="shared" ref="AM226:AM227" si="545">N226/16*AL226*50%</f>
        <v>0</v>
      </c>
      <c r="AN226" s="71"/>
      <c r="AO226" s="71"/>
      <c r="AP226" s="78"/>
      <c r="AQ226" s="71">
        <f t="shared" ref="AQ226:AQ227" si="546">N226/16*AP226*50%</f>
        <v>0</v>
      </c>
      <c r="AR226" s="78"/>
      <c r="AS226" s="71">
        <f t="shared" ref="AS226:AS227" si="547">N226/16*AR226*40%</f>
        <v>0</v>
      </c>
      <c r="AT226" s="70">
        <f t="shared" ref="AT226:AU229" si="548">AP226+AR226</f>
        <v>0</v>
      </c>
      <c r="AU226" s="71">
        <f t="shared" si="548"/>
        <v>0</v>
      </c>
      <c r="AV226" s="70">
        <f t="shared" ref="AV226:AW229" si="549">AN226+AT226</f>
        <v>0</v>
      </c>
      <c r="AW226" s="71">
        <f t="shared" si="549"/>
        <v>0</v>
      </c>
      <c r="AX226" s="79"/>
      <c r="AY226" s="80"/>
      <c r="AZ226" s="80"/>
      <c r="BA226" s="80"/>
      <c r="BB226" s="71">
        <f t="shared" si="387"/>
        <v>0</v>
      </c>
      <c r="BC226" s="46"/>
      <c r="BD226" s="46"/>
      <c r="BE226" s="72">
        <f t="shared" si="521"/>
        <v>0</v>
      </c>
      <c r="BF226" s="69">
        <f t="shared" ref="BF226:BF227" si="550">SUM(N226*BC226*20%)+(N226*BD226)*30%</f>
        <v>0</v>
      </c>
      <c r="BG226" s="69">
        <f t="shared" ref="BG226:BG229" si="551">V226+W226+X226</f>
        <v>1</v>
      </c>
      <c r="BH226" s="69">
        <f t="shared" ref="BH226:BH227" si="552">(AE226+AF226)*30%</f>
        <v>2548.3679999999999</v>
      </c>
      <c r="BI226" s="72"/>
      <c r="BJ226" s="72">
        <f t="shared" ref="BJ226:BJ229" si="553">(O226/18*BI226)*30%</f>
        <v>0</v>
      </c>
      <c r="BK226" s="72">
        <f t="shared" si="508"/>
        <v>1</v>
      </c>
      <c r="BL226" s="69">
        <f>(AE226+AF226)*35%</f>
        <v>2973.0959999999995</v>
      </c>
      <c r="BM226" s="69"/>
      <c r="BN226" s="69"/>
      <c r="BO226" s="69"/>
      <c r="BP226" s="72">
        <f t="shared" ref="BP226:BP229" si="554">7079/18*BO226</f>
        <v>0</v>
      </c>
      <c r="BQ226" s="69">
        <f t="shared" ref="BQ226:BQ229" si="555">AW226+BB226+BF226+BH226+BJ226+BL226+BP226</f>
        <v>5521.4639999999999</v>
      </c>
      <c r="BR226" s="69">
        <f t="shared" ref="BR226:BR229" si="556">AE226+AG226+AH226+BF226+BP226</f>
        <v>6733.7084999999997</v>
      </c>
      <c r="BS226" s="69">
        <f t="shared" ref="BS226:BS229" si="557">AW226+BB226+BH226+BJ226</f>
        <v>2548.3679999999999</v>
      </c>
      <c r="BT226" s="69">
        <f t="shared" ref="BT226:BT229" si="558">AF226+BL226</f>
        <v>5804.616</v>
      </c>
      <c r="BU226" s="69">
        <f t="shared" ref="BU226:BU229" si="559">SUM(AI226+BQ226)</f>
        <v>15086.692500000001</v>
      </c>
      <c r="BV226" s="73">
        <f t="shared" ref="BV226:BV229" si="560">BU226*12</f>
        <v>181040.31</v>
      </c>
      <c r="BW226" s="54" t="s">
        <v>231</v>
      </c>
    </row>
    <row r="227" spans="1:76" s="55" customFormat="1" ht="14.25" customHeight="1" x14ac:dyDescent="0.3">
      <c r="A227" s="83">
        <v>50</v>
      </c>
      <c r="B227" s="1" t="s">
        <v>497</v>
      </c>
      <c r="C227" s="81" t="s">
        <v>467</v>
      </c>
      <c r="D227" s="46" t="s">
        <v>61</v>
      </c>
      <c r="E227" s="82" t="s">
        <v>74</v>
      </c>
      <c r="F227" s="75">
        <v>75</v>
      </c>
      <c r="G227" s="76">
        <v>43189</v>
      </c>
      <c r="H227" s="76">
        <v>45015</v>
      </c>
      <c r="I227" s="75" t="s">
        <v>73</v>
      </c>
      <c r="J227" s="46">
        <v>1</v>
      </c>
      <c r="K227" s="46" t="s">
        <v>72</v>
      </c>
      <c r="L227" s="77">
        <v>23.05</v>
      </c>
      <c r="M227" s="46">
        <v>5.12</v>
      </c>
      <c r="N227" s="68">
        <v>17697</v>
      </c>
      <c r="O227" s="69">
        <f t="shared" si="498"/>
        <v>90608.639999999999</v>
      </c>
      <c r="P227" s="46"/>
      <c r="Q227" s="46"/>
      <c r="R227" s="46"/>
      <c r="S227" s="46"/>
      <c r="T227" s="46">
        <v>1</v>
      </c>
      <c r="U227" s="46"/>
      <c r="V227" s="67">
        <f t="shared" si="534"/>
        <v>0</v>
      </c>
      <c r="W227" s="67">
        <f t="shared" si="534"/>
        <v>1</v>
      </c>
      <c r="X227" s="67">
        <f t="shared" si="534"/>
        <v>0</v>
      </c>
      <c r="Y227" s="69">
        <f t="shared" ref="Y227" si="561">SUM(O227/16*P227)</f>
        <v>0</v>
      </c>
      <c r="Z227" s="69">
        <f t="shared" ref="Z227" si="562">SUM(O227/16*Q227)</f>
        <v>0</v>
      </c>
      <c r="AA227" s="69">
        <f t="shared" ref="AA227" si="563">SUM(O227/16*R227)</f>
        <v>0</v>
      </c>
      <c r="AB227" s="69">
        <f t="shared" ref="AB227" si="564">SUM(O227/16*S227)</f>
        <v>0</v>
      </c>
      <c r="AC227" s="69">
        <f t="shared" ref="AC227" si="565">SUM(O227/16*T227)</f>
        <v>5663.04</v>
      </c>
      <c r="AD227" s="69">
        <f t="shared" ref="AD227" si="566">SUM(O227/16*U227)</f>
        <v>0</v>
      </c>
      <c r="AE227" s="69">
        <f t="shared" si="541"/>
        <v>5663.04</v>
      </c>
      <c r="AF227" s="72">
        <f t="shared" si="485"/>
        <v>2831.52</v>
      </c>
      <c r="AG227" s="69">
        <f t="shared" si="542"/>
        <v>849.45600000000002</v>
      </c>
      <c r="AH227" s="69">
        <f t="shared" si="512"/>
        <v>221.21250000000001</v>
      </c>
      <c r="AI227" s="69">
        <f t="shared" si="543"/>
        <v>9565.2285000000011</v>
      </c>
      <c r="AJ227" s="78"/>
      <c r="AK227" s="71">
        <f t="shared" si="544"/>
        <v>0</v>
      </c>
      <c r="AL227" s="78"/>
      <c r="AM227" s="71">
        <f t="shared" si="545"/>
        <v>0</v>
      </c>
      <c r="AN227" s="71">
        <f t="shared" ref="AN227:AO229" si="567">AJ227+AL227</f>
        <v>0</v>
      </c>
      <c r="AO227" s="71">
        <f t="shared" si="567"/>
        <v>0</v>
      </c>
      <c r="AP227" s="78"/>
      <c r="AQ227" s="71">
        <f t="shared" si="546"/>
        <v>0</v>
      </c>
      <c r="AR227" s="78"/>
      <c r="AS227" s="71">
        <f t="shared" si="547"/>
        <v>0</v>
      </c>
      <c r="AT227" s="70">
        <f t="shared" si="548"/>
        <v>0</v>
      </c>
      <c r="AU227" s="71">
        <f t="shared" si="548"/>
        <v>0</v>
      </c>
      <c r="AV227" s="70">
        <f t="shared" si="549"/>
        <v>0</v>
      </c>
      <c r="AW227" s="71">
        <f t="shared" si="549"/>
        <v>0</v>
      </c>
      <c r="AX227" s="79"/>
      <c r="AY227" s="79"/>
      <c r="AZ227" s="79"/>
      <c r="BA227" s="79"/>
      <c r="BB227" s="71">
        <f t="shared" si="387"/>
        <v>0</v>
      </c>
      <c r="BC227" s="46"/>
      <c r="BD227" s="46"/>
      <c r="BE227" s="72">
        <f t="shared" si="521"/>
        <v>0</v>
      </c>
      <c r="BF227" s="69">
        <f t="shared" si="550"/>
        <v>0</v>
      </c>
      <c r="BG227" s="69">
        <f t="shared" si="551"/>
        <v>1</v>
      </c>
      <c r="BH227" s="69">
        <f t="shared" si="552"/>
        <v>2548.3679999999999</v>
      </c>
      <c r="BI227" s="72"/>
      <c r="BJ227" s="72">
        <f t="shared" si="553"/>
        <v>0</v>
      </c>
      <c r="BK227" s="72"/>
      <c r="BL227" s="69"/>
      <c r="BM227" s="69"/>
      <c r="BN227" s="69"/>
      <c r="BO227" s="72"/>
      <c r="BP227" s="72">
        <f t="shared" si="554"/>
        <v>0</v>
      </c>
      <c r="BQ227" s="69">
        <f t="shared" si="555"/>
        <v>2548.3679999999999</v>
      </c>
      <c r="BR227" s="69">
        <f t="shared" si="556"/>
        <v>6733.7084999999997</v>
      </c>
      <c r="BS227" s="69">
        <f t="shared" si="557"/>
        <v>2548.3679999999999</v>
      </c>
      <c r="BT227" s="69">
        <f t="shared" si="558"/>
        <v>2831.52</v>
      </c>
      <c r="BU227" s="69">
        <f t="shared" si="559"/>
        <v>12113.596500000001</v>
      </c>
      <c r="BV227" s="73">
        <f t="shared" si="560"/>
        <v>145363.15800000002</v>
      </c>
      <c r="BW227" s="54"/>
    </row>
    <row r="228" spans="1:76" s="55" customFormat="1" ht="14.25" customHeight="1" x14ac:dyDescent="0.3">
      <c r="A228" s="66">
        <v>51</v>
      </c>
      <c r="B228" s="81" t="s">
        <v>121</v>
      </c>
      <c r="C228" s="81" t="s">
        <v>467</v>
      </c>
      <c r="D228" s="46" t="s">
        <v>61</v>
      </c>
      <c r="E228" s="82" t="s">
        <v>123</v>
      </c>
      <c r="F228" s="75">
        <v>81</v>
      </c>
      <c r="G228" s="134">
        <v>43304</v>
      </c>
      <c r="H228" s="103">
        <v>45130</v>
      </c>
      <c r="I228" s="75" t="s">
        <v>176</v>
      </c>
      <c r="J228" s="46" t="s">
        <v>349</v>
      </c>
      <c r="K228" s="46" t="s">
        <v>64</v>
      </c>
      <c r="L228" s="77">
        <v>26.02</v>
      </c>
      <c r="M228" s="46">
        <v>5.41</v>
      </c>
      <c r="N228" s="68">
        <v>17697</v>
      </c>
      <c r="O228" s="69">
        <f t="shared" si="498"/>
        <v>95740.77</v>
      </c>
      <c r="P228" s="46"/>
      <c r="Q228" s="46"/>
      <c r="R228" s="46"/>
      <c r="S228" s="46"/>
      <c r="T228" s="46">
        <v>1</v>
      </c>
      <c r="U228" s="46"/>
      <c r="V228" s="67">
        <f t="shared" si="534"/>
        <v>0</v>
      </c>
      <c r="W228" s="67">
        <f t="shared" si="534"/>
        <v>1</v>
      </c>
      <c r="X228" s="67">
        <f t="shared" si="534"/>
        <v>0</v>
      </c>
      <c r="Y228" s="69">
        <f t="shared" si="374"/>
        <v>0</v>
      </c>
      <c r="Z228" s="69">
        <f t="shared" si="375"/>
        <v>0</v>
      </c>
      <c r="AA228" s="69">
        <f t="shared" si="376"/>
        <v>0</v>
      </c>
      <c r="AB228" s="69">
        <f t="shared" si="377"/>
        <v>0</v>
      </c>
      <c r="AC228" s="69">
        <f t="shared" si="378"/>
        <v>5983.7981250000003</v>
      </c>
      <c r="AD228" s="69">
        <f t="shared" si="379"/>
        <v>0</v>
      </c>
      <c r="AE228" s="69">
        <f t="shared" ref="AE228" si="568">SUM(Y228:AD228)</f>
        <v>5983.7981250000003</v>
      </c>
      <c r="AF228" s="72">
        <f t="shared" si="485"/>
        <v>2991.8990625000001</v>
      </c>
      <c r="AG228" s="69">
        <f t="shared" si="542"/>
        <v>897.56971874999999</v>
      </c>
      <c r="AH228" s="69">
        <f t="shared" si="512"/>
        <v>221.21250000000001</v>
      </c>
      <c r="AI228" s="69">
        <f t="shared" si="543"/>
        <v>10094.47940625</v>
      </c>
      <c r="AJ228" s="78"/>
      <c r="AK228" s="71">
        <f t="shared" si="380"/>
        <v>0</v>
      </c>
      <c r="AL228" s="78"/>
      <c r="AM228" s="71">
        <f t="shared" si="381"/>
        <v>0</v>
      </c>
      <c r="AN228" s="71">
        <f t="shared" si="567"/>
        <v>0</v>
      </c>
      <c r="AO228" s="71">
        <f t="shared" si="567"/>
        <v>0</v>
      </c>
      <c r="AP228" s="78"/>
      <c r="AQ228" s="71">
        <f t="shared" si="383"/>
        <v>0</v>
      </c>
      <c r="AR228" s="78"/>
      <c r="AS228" s="71">
        <f t="shared" si="384"/>
        <v>0</v>
      </c>
      <c r="AT228" s="70">
        <f t="shared" si="548"/>
        <v>0</v>
      </c>
      <c r="AU228" s="71">
        <f t="shared" si="548"/>
        <v>0</v>
      </c>
      <c r="AV228" s="70">
        <f t="shared" si="549"/>
        <v>0</v>
      </c>
      <c r="AW228" s="71">
        <f t="shared" si="549"/>
        <v>0</v>
      </c>
      <c r="AX228" s="79"/>
      <c r="AY228" s="80"/>
      <c r="AZ228" s="80"/>
      <c r="BA228" s="80"/>
      <c r="BB228" s="71">
        <f t="shared" si="387"/>
        <v>0</v>
      </c>
      <c r="BC228" s="46"/>
      <c r="BD228" s="46"/>
      <c r="BE228" s="72">
        <f t="shared" si="521"/>
        <v>0</v>
      </c>
      <c r="BF228" s="69">
        <f t="shared" ref="BF228" si="569">SUM(N228*BC228*20%)+(N228*BD228)*30%</f>
        <v>0</v>
      </c>
      <c r="BG228" s="69">
        <f t="shared" si="551"/>
        <v>1</v>
      </c>
      <c r="BH228" s="69">
        <f t="shared" si="487"/>
        <v>2692.70915625</v>
      </c>
      <c r="BI228" s="72"/>
      <c r="BJ228" s="72">
        <f t="shared" si="553"/>
        <v>0</v>
      </c>
      <c r="BK228" s="72">
        <f t="shared" si="508"/>
        <v>1</v>
      </c>
      <c r="BL228" s="69">
        <f>(AE228+AF228)*40%</f>
        <v>3590.278875</v>
      </c>
      <c r="BM228" s="69"/>
      <c r="BN228" s="69"/>
      <c r="BO228" s="69"/>
      <c r="BP228" s="72">
        <f t="shared" si="554"/>
        <v>0</v>
      </c>
      <c r="BQ228" s="69">
        <f t="shared" si="555"/>
        <v>6282.9880312499999</v>
      </c>
      <c r="BR228" s="69">
        <f t="shared" si="556"/>
        <v>7102.5803437499999</v>
      </c>
      <c r="BS228" s="69">
        <f t="shared" si="557"/>
        <v>2692.70915625</v>
      </c>
      <c r="BT228" s="69">
        <f t="shared" si="558"/>
        <v>6582.1779375000006</v>
      </c>
      <c r="BU228" s="69">
        <f t="shared" si="559"/>
        <v>16377.4674375</v>
      </c>
      <c r="BV228" s="73">
        <f t="shared" si="560"/>
        <v>196529.60924999998</v>
      </c>
      <c r="BW228" s="54" t="s">
        <v>228</v>
      </c>
      <c r="BX228" s="55" t="s">
        <v>286</v>
      </c>
    </row>
    <row r="229" spans="1:76" s="74" customFormat="1" ht="14.25" customHeight="1" x14ac:dyDescent="0.3">
      <c r="A229" s="83">
        <v>52</v>
      </c>
      <c r="B229" s="81" t="s">
        <v>480</v>
      </c>
      <c r="C229" s="81" t="s">
        <v>481</v>
      </c>
      <c r="D229" s="46" t="s">
        <v>82</v>
      </c>
      <c r="E229" s="46" t="s">
        <v>482</v>
      </c>
      <c r="F229" s="194"/>
      <c r="G229" s="195"/>
      <c r="H229" s="195"/>
      <c r="I229" s="194"/>
      <c r="J229" s="46" t="s">
        <v>65</v>
      </c>
      <c r="K229" s="46" t="s">
        <v>83</v>
      </c>
      <c r="L229" s="77">
        <v>0</v>
      </c>
      <c r="M229" s="77">
        <v>3.32</v>
      </c>
      <c r="N229" s="102">
        <v>17697</v>
      </c>
      <c r="O229" s="69">
        <f t="shared" si="498"/>
        <v>58754.039999999994</v>
      </c>
      <c r="P229" s="67"/>
      <c r="Q229" s="67"/>
      <c r="R229" s="67"/>
      <c r="S229" s="67"/>
      <c r="T229" s="67">
        <v>6</v>
      </c>
      <c r="U229" s="67"/>
      <c r="V229" s="67">
        <f t="shared" si="534"/>
        <v>0</v>
      </c>
      <c r="W229" s="67">
        <f t="shared" si="534"/>
        <v>6</v>
      </c>
      <c r="X229" s="67">
        <f t="shared" si="534"/>
        <v>0</v>
      </c>
      <c r="Y229" s="69">
        <f t="shared" ref="Y229" si="570">SUM(O229/16*P229)</f>
        <v>0</v>
      </c>
      <c r="Z229" s="69">
        <f t="shared" ref="Z229" si="571">SUM(O229/16*Q229)</f>
        <v>0</v>
      </c>
      <c r="AA229" s="69">
        <f t="shared" ref="AA229" si="572">SUM(O229/16*R229)</f>
        <v>0</v>
      </c>
      <c r="AB229" s="69">
        <f t="shared" ref="AB229" si="573">SUM(O229/16*S229)</f>
        <v>0</v>
      </c>
      <c r="AC229" s="69">
        <f t="shared" ref="AC229" si="574">SUM(O229/16*T229)</f>
        <v>22032.764999999999</v>
      </c>
      <c r="AD229" s="69">
        <f t="shared" ref="AD229" si="575">SUM(O229/16*U229)</f>
        <v>0</v>
      </c>
      <c r="AE229" s="69">
        <f t="shared" ref="AE229" si="576">SUM(Y229:AD229)</f>
        <v>22032.764999999999</v>
      </c>
      <c r="AF229" s="72">
        <f t="shared" si="485"/>
        <v>11016.3825</v>
      </c>
      <c r="AG229" s="69">
        <f t="shared" si="542"/>
        <v>3304.9147499999999</v>
      </c>
      <c r="AH229" s="69">
        <f>SUM(N229/16*S229+N229/16*T229+N229/16*U229)*20%</f>
        <v>1327.2750000000001</v>
      </c>
      <c r="AI229" s="69">
        <f t="shared" si="543"/>
        <v>37681.337249999997</v>
      </c>
      <c r="AJ229" s="78"/>
      <c r="AK229" s="71">
        <f t="shared" si="380"/>
        <v>0</v>
      </c>
      <c r="AL229" s="78"/>
      <c r="AM229" s="71">
        <f t="shared" si="381"/>
        <v>0</v>
      </c>
      <c r="AN229" s="71">
        <f t="shared" si="567"/>
        <v>0</v>
      </c>
      <c r="AO229" s="71">
        <f t="shared" si="567"/>
        <v>0</v>
      </c>
      <c r="AP229" s="78"/>
      <c r="AQ229" s="71">
        <f t="shared" si="383"/>
        <v>0</v>
      </c>
      <c r="AR229" s="78"/>
      <c r="AS229" s="71">
        <f t="shared" si="384"/>
        <v>0</v>
      </c>
      <c r="AT229" s="70">
        <f t="shared" si="548"/>
        <v>0</v>
      </c>
      <c r="AU229" s="71">
        <f t="shared" si="548"/>
        <v>0</v>
      </c>
      <c r="AV229" s="70">
        <f t="shared" si="549"/>
        <v>0</v>
      </c>
      <c r="AW229" s="71">
        <f t="shared" si="549"/>
        <v>0</v>
      </c>
      <c r="AX229" s="79"/>
      <c r="AY229" s="80"/>
      <c r="AZ229" s="80"/>
      <c r="BA229" s="80"/>
      <c r="BB229" s="71">
        <f t="shared" si="387"/>
        <v>0</v>
      </c>
      <c r="BC229" s="46"/>
      <c r="BD229" s="46"/>
      <c r="BE229" s="72">
        <f t="shared" ref="BE229" si="577">SUM(N229*BC229*20%)+(N229*BD229)*30%</f>
        <v>0</v>
      </c>
      <c r="BF229" s="69">
        <f t="shared" ref="BF229" si="578">SUM(N229*BC229*20%)+(N229*BD229)*30%</f>
        <v>0</v>
      </c>
      <c r="BG229" s="69">
        <f t="shared" si="551"/>
        <v>6</v>
      </c>
      <c r="BH229" s="69">
        <f t="shared" si="487"/>
        <v>9914.7442499999997</v>
      </c>
      <c r="BI229" s="72"/>
      <c r="BJ229" s="72">
        <f t="shared" si="553"/>
        <v>0</v>
      </c>
      <c r="BK229" s="72">
        <f t="shared" si="508"/>
        <v>6</v>
      </c>
      <c r="BL229" s="69">
        <f t="shared" ref="BL229" si="579">(AE229+AF229)*35%</f>
        <v>11567.201625</v>
      </c>
      <c r="BM229" s="69"/>
      <c r="BN229" s="69"/>
      <c r="BO229" s="69"/>
      <c r="BP229" s="72">
        <f t="shared" si="554"/>
        <v>0</v>
      </c>
      <c r="BQ229" s="69">
        <f t="shared" si="555"/>
        <v>21481.945874999998</v>
      </c>
      <c r="BR229" s="69">
        <f t="shared" si="556"/>
        <v>26664.954750000001</v>
      </c>
      <c r="BS229" s="69">
        <f t="shared" si="557"/>
        <v>9914.7442499999997</v>
      </c>
      <c r="BT229" s="69">
        <f t="shared" si="558"/>
        <v>22583.584125000001</v>
      </c>
      <c r="BU229" s="69">
        <f t="shared" si="559"/>
        <v>59163.283124999994</v>
      </c>
      <c r="BV229" s="73">
        <f t="shared" si="560"/>
        <v>709959.39749999996</v>
      </c>
      <c r="BW229" s="54"/>
      <c r="BX229" s="108"/>
    </row>
    <row r="230" spans="1:76" s="55" customFormat="1" ht="14.25" customHeight="1" x14ac:dyDescent="0.3">
      <c r="A230" s="66"/>
      <c r="B230" s="156" t="s">
        <v>135</v>
      </c>
      <c r="C230" s="104"/>
      <c r="D230" s="67"/>
      <c r="E230" s="82"/>
      <c r="F230" s="120"/>
      <c r="G230" s="121"/>
      <c r="H230" s="121"/>
      <c r="I230" s="120"/>
      <c r="J230" s="67"/>
      <c r="K230" s="46"/>
      <c r="L230" s="105"/>
      <c r="M230" s="150"/>
      <c r="N230" s="68"/>
      <c r="O230" s="100">
        <f t="shared" ref="O230:S230" si="580">SUM(O231:O282)</f>
        <v>4569436.1879999982</v>
      </c>
      <c r="P230" s="100">
        <f t="shared" si="580"/>
        <v>0</v>
      </c>
      <c r="Q230" s="100">
        <f t="shared" si="580"/>
        <v>0</v>
      </c>
      <c r="R230" s="100">
        <f t="shared" si="580"/>
        <v>0</v>
      </c>
      <c r="S230" s="100">
        <f t="shared" si="580"/>
        <v>32</v>
      </c>
      <c r="T230" s="100">
        <f>SUM(T231:T282)</f>
        <v>50</v>
      </c>
      <c r="U230" s="100">
        <f t="shared" ref="U230:BV230" si="581">SUM(U231:U282)</f>
        <v>5</v>
      </c>
      <c r="V230" s="100">
        <f t="shared" si="581"/>
        <v>32</v>
      </c>
      <c r="W230" s="100">
        <f t="shared" si="581"/>
        <v>50</v>
      </c>
      <c r="X230" s="100">
        <f t="shared" si="581"/>
        <v>5</v>
      </c>
      <c r="Y230" s="100">
        <f t="shared" si="581"/>
        <v>0</v>
      </c>
      <c r="Z230" s="100">
        <f t="shared" si="581"/>
        <v>0</v>
      </c>
      <c r="AA230" s="100">
        <f t="shared" si="581"/>
        <v>0</v>
      </c>
      <c r="AB230" s="100">
        <f t="shared" si="581"/>
        <v>177487.63724999994</v>
      </c>
      <c r="AC230" s="100">
        <f t="shared" si="581"/>
        <v>269268.70349999995</v>
      </c>
      <c r="AD230" s="100">
        <f t="shared" si="581"/>
        <v>26080.953750000001</v>
      </c>
      <c r="AE230" s="100">
        <f t="shared" si="581"/>
        <v>472837.29450000019</v>
      </c>
      <c r="AF230" s="72">
        <f t="shared" si="485"/>
        <v>236418.6472500001</v>
      </c>
      <c r="AG230" s="100">
        <f t="shared" si="581"/>
        <v>62462.55695625001</v>
      </c>
      <c r="AH230" s="100">
        <f t="shared" si="581"/>
        <v>19245.487499999988</v>
      </c>
      <c r="AI230" s="100">
        <f t="shared" si="581"/>
        <v>790963.98620625015</v>
      </c>
      <c r="AJ230" s="100">
        <f t="shared" si="581"/>
        <v>0</v>
      </c>
      <c r="AK230" s="100">
        <f t="shared" si="581"/>
        <v>0</v>
      </c>
      <c r="AL230" s="100">
        <f t="shared" si="581"/>
        <v>0</v>
      </c>
      <c r="AM230" s="100">
        <f t="shared" si="581"/>
        <v>0</v>
      </c>
      <c r="AN230" s="100">
        <f t="shared" si="581"/>
        <v>0</v>
      </c>
      <c r="AO230" s="100">
        <f t="shared" si="581"/>
        <v>0</v>
      </c>
      <c r="AP230" s="100">
        <f t="shared" si="581"/>
        <v>0</v>
      </c>
      <c r="AQ230" s="100">
        <f t="shared" si="581"/>
        <v>0</v>
      </c>
      <c r="AR230" s="100">
        <f t="shared" si="581"/>
        <v>0</v>
      </c>
      <c r="AS230" s="100">
        <f t="shared" si="581"/>
        <v>0</v>
      </c>
      <c r="AT230" s="100">
        <f t="shared" si="581"/>
        <v>0</v>
      </c>
      <c r="AU230" s="100">
        <f t="shared" si="581"/>
        <v>0</v>
      </c>
      <c r="AV230" s="100">
        <f t="shared" si="581"/>
        <v>0</v>
      </c>
      <c r="AW230" s="100">
        <f t="shared" si="581"/>
        <v>0</v>
      </c>
      <c r="AX230" s="100">
        <f t="shared" si="581"/>
        <v>0</v>
      </c>
      <c r="AY230" s="100">
        <f t="shared" si="581"/>
        <v>0</v>
      </c>
      <c r="AZ230" s="100">
        <f t="shared" si="581"/>
        <v>0</v>
      </c>
      <c r="BA230" s="100">
        <f t="shared" si="581"/>
        <v>0</v>
      </c>
      <c r="BB230" s="100">
        <f t="shared" si="581"/>
        <v>0</v>
      </c>
      <c r="BC230" s="100">
        <f t="shared" si="581"/>
        <v>0</v>
      </c>
      <c r="BD230" s="100">
        <f t="shared" si="581"/>
        <v>0</v>
      </c>
      <c r="BE230" s="100">
        <f t="shared" si="581"/>
        <v>0</v>
      </c>
      <c r="BF230" s="100">
        <f t="shared" si="581"/>
        <v>0</v>
      </c>
      <c r="BG230" s="100">
        <f t="shared" si="581"/>
        <v>85</v>
      </c>
      <c r="BH230" s="100">
        <f t="shared" si="581"/>
        <v>209451.95864999996</v>
      </c>
      <c r="BI230" s="100">
        <f t="shared" si="581"/>
        <v>0</v>
      </c>
      <c r="BJ230" s="100">
        <f t="shared" si="581"/>
        <v>0</v>
      </c>
      <c r="BK230" s="100">
        <f t="shared" si="581"/>
        <v>88</v>
      </c>
      <c r="BL230" s="100">
        <f t="shared" si="581"/>
        <v>187395.96633750002</v>
      </c>
      <c r="BM230" s="100">
        <f t="shared" si="581"/>
        <v>0</v>
      </c>
      <c r="BN230" s="100"/>
      <c r="BO230" s="100">
        <f t="shared" si="581"/>
        <v>0</v>
      </c>
      <c r="BP230" s="100">
        <f t="shared" si="581"/>
        <v>0</v>
      </c>
      <c r="BQ230" s="100">
        <f t="shared" si="581"/>
        <v>396847.92498749983</v>
      </c>
      <c r="BR230" s="100">
        <f t="shared" si="581"/>
        <v>554545.33895624999</v>
      </c>
      <c r="BS230" s="100">
        <f t="shared" si="581"/>
        <v>209451.95864999996</v>
      </c>
      <c r="BT230" s="100">
        <f t="shared" si="581"/>
        <v>423814.61358749995</v>
      </c>
      <c r="BU230" s="100">
        <f t="shared" si="581"/>
        <v>1187811.9111937499</v>
      </c>
      <c r="BV230" s="100">
        <f t="shared" si="581"/>
        <v>14253742.934325006</v>
      </c>
      <c r="BW230" s="54"/>
    </row>
    <row r="231" spans="1:76" s="55" customFormat="1" ht="14.25" customHeight="1" x14ac:dyDescent="0.3">
      <c r="A231" s="101">
        <v>1</v>
      </c>
      <c r="B231" s="81" t="s">
        <v>370</v>
      </c>
      <c r="C231" s="81" t="s">
        <v>379</v>
      </c>
      <c r="D231" s="46" t="s">
        <v>108</v>
      </c>
      <c r="E231" s="82" t="s">
        <v>371</v>
      </c>
      <c r="F231" s="75"/>
      <c r="G231" s="134"/>
      <c r="H231" s="103"/>
      <c r="I231" s="75"/>
      <c r="J231" s="46" t="s">
        <v>65</v>
      </c>
      <c r="K231" s="46" t="s">
        <v>64</v>
      </c>
      <c r="L231" s="77">
        <v>0</v>
      </c>
      <c r="M231" s="46">
        <v>4.67</v>
      </c>
      <c r="N231" s="68">
        <v>17697</v>
      </c>
      <c r="O231" s="69">
        <f t="shared" si="498"/>
        <v>82644.990000000005</v>
      </c>
      <c r="P231" s="46"/>
      <c r="Q231" s="46"/>
      <c r="R231" s="46"/>
      <c r="S231" s="46"/>
      <c r="T231" s="46">
        <v>1</v>
      </c>
      <c r="U231" s="46"/>
      <c r="V231" s="67">
        <f t="shared" ref="V231:X245" si="582">SUM(P231+S231)</f>
        <v>0</v>
      </c>
      <c r="W231" s="67">
        <f t="shared" si="582"/>
        <v>1</v>
      </c>
      <c r="X231" s="67">
        <f t="shared" si="582"/>
        <v>0</v>
      </c>
      <c r="Y231" s="69">
        <f t="shared" ref="Y231:Y282" si="583">SUM(O231/16*P231)</f>
        <v>0</v>
      </c>
      <c r="Z231" s="69">
        <f t="shared" ref="Z231:Z282" si="584">SUM(O231/16*Q231)</f>
        <v>0</v>
      </c>
      <c r="AA231" s="69">
        <f t="shared" ref="AA231:AA282" si="585">SUM(O231/16*R231)</f>
        <v>0</v>
      </c>
      <c r="AB231" s="69">
        <f t="shared" ref="AB231:AB282" si="586">SUM(O231/16*S231)</f>
        <v>0</v>
      </c>
      <c r="AC231" s="69">
        <f t="shared" ref="AC231:AC282" si="587">SUM(O231/16*T231)</f>
        <v>5165.3118750000003</v>
      </c>
      <c r="AD231" s="69">
        <f t="shared" ref="AD231:AD282" si="588">SUM(O231/16*U231)</f>
        <v>0</v>
      </c>
      <c r="AE231" s="69">
        <f t="shared" ref="AE231" si="589">SUM(Y231:AD231)</f>
        <v>5165.3118750000003</v>
      </c>
      <c r="AF231" s="72">
        <f t="shared" si="485"/>
        <v>2582.6559375000002</v>
      </c>
      <c r="AG231" s="69">
        <f t="shared" ref="AG231" si="590">(AE231+AF231)*10%</f>
        <v>774.79678125000009</v>
      </c>
      <c r="AH231" s="69">
        <f t="shared" si="512"/>
        <v>221.21250000000001</v>
      </c>
      <c r="AI231" s="69">
        <f t="shared" ref="AI231" si="591">AH231+AG231+AF231+AE231</f>
        <v>8743.9770937499998</v>
      </c>
      <c r="AJ231" s="78"/>
      <c r="AK231" s="71">
        <f t="shared" ref="AK231:AK250" si="592">N231/16*AJ231*40%</f>
        <v>0</v>
      </c>
      <c r="AL231" s="78"/>
      <c r="AM231" s="71">
        <f>N231/16*AL231*50%</f>
        <v>0</v>
      </c>
      <c r="AN231" s="71">
        <f t="shared" ref="AN231:AO231" si="593">AJ231+AL231</f>
        <v>0</v>
      </c>
      <c r="AO231" s="71">
        <f t="shared" si="593"/>
        <v>0</v>
      </c>
      <c r="AP231" s="78"/>
      <c r="AQ231" s="71">
        <f>N231/16*AP231*50%</f>
        <v>0</v>
      </c>
      <c r="AR231" s="78"/>
      <c r="AS231" s="71">
        <f>N231/16*AR231*40%</f>
        <v>0</v>
      </c>
      <c r="AT231" s="70">
        <f t="shared" ref="AT231:AU238" si="594">AP231+AR231</f>
        <v>0</v>
      </c>
      <c r="AU231" s="71">
        <f t="shared" si="594"/>
        <v>0</v>
      </c>
      <c r="AV231" s="70">
        <f t="shared" ref="AV231:AW238" si="595">AN231+AT231</f>
        <v>0</v>
      </c>
      <c r="AW231" s="71">
        <f t="shared" si="595"/>
        <v>0</v>
      </c>
      <c r="AX231" s="79"/>
      <c r="AY231" s="80"/>
      <c r="AZ231" s="80"/>
      <c r="BA231" s="80"/>
      <c r="BB231" s="71">
        <f t="shared" ref="BB231:BB280" si="596">SUM(N231*AY231)*50%+(N231*AZ231)*60%+(N231*BA231)*60%</f>
        <v>0</v>
      </c>
      <c r="BC231" s="46"/>
      <c r="BD231" s="46"/>
      <c r="BE231" s="46"/>
      <c r="BF231" s="69">
        <f t="shared" ref="BF231:BF262" si="597">SUM(N231*BC231*20%)+(N231*BD231)*30%</f>
        <v>0</v>
      </c>
      <c r="BG231" s="69">
        <f t="shared" ref="BG231" si="598">V231+W231+X231</f>
        <v>1</v>
      </c>
      <c r="BH231" s="69">
        <f t="shared" ref="BH231" si="599">(AE231+AF231)*30%</f>
        <v>2324.3903437500003</v>
      </c>
      <c r="BI231" s="72"/>
      <c r="BJ231" s="72">
        <f>(O231/18*BI231)*30%</f>
        <v>0</v>
      </c>
      <c r="BK231" s="69"/>
      <c r="BL231" s="69"/>
      <c r="BM231" s="69"/>
      <c r="BN231" s="69"/>
      <c r="BO231" s="69"/>
      <c r="BP231" s="72">
        <f t="shared" ref="BP231" si="600">7079/18*BO231</f>
        <v>0</v>
      </c>
      <c r="BQ231" s="69">
        <f t="shared" ref="BQ231" si="601">AW231+BB231+BF231+BH231+BJ231+BL231+BP231</f>
        <v>2324.3903437500003</v>
      </c>
      <c r="BR231" s="69">
        <f t="shared" ref="BR231" si="602">AE231+AG231+AH231+BF231+BP231</f>
        <v>6161.3211562500001</v>
      </c>
      <c r="BS231" s="69">
        <f t="shared" ref="BS231" si="603">AW231+BB231+BH231+BJ231</f>
        <v>2324.3903437500003</v>
      </c>
      <c r="BT231" s="69">
        <f t="shared" ref="BT231" si="604">AF231+BL231</f>
        <v>2582.6559375000002</v>
      </c>
      <c r="BU231" s="69">
        <f t="shared" ref="BU231" si="605">SUM(AI231+BQ231)</f>
        <v>11068.367437500001</v>
      </c>
      <c r="BV231" s="73">
        <f t="shared" ref="BV231" si="606">BU231*12</f>
        <v>132820.40925000003</v>
      </c>
      <c r="BW231" s="54"/>
    </row>
    <row r="232" spans="1:76" s="74" customFormat="1" ht="14.25" customHeight="1" x14ac:dyDescent="0.3">
      <c r="A232" s="101">
        <v>2</v>
      </c>
      <c r="B232" s="104" t="s">
        <v>148</v>
      </c>
      <c r="C232" s="104" t="s">
        <v>380</v>
      </c>
      <c r="D232" s="67" t="s">
        <v>61</v>
      </c>
      <c r="E232" s="119" t="s">
        <v>150</v>
      </c>
      <c r="F232" s="120">
        <v>70</v>
      </c>
      <c r="G232" s="121">
        <v>42905</v>
      </c>
      <c r="H232" s="121">
        <v>44731</v>
      </c>
      <c r="I232" s="120" t="s">
        <v>167</v>
      </c>
      <c r="J232" s="67" t="s">
        <v>58</v>
      </c>
      <c r="K232" s="67" t="s">
        <v>64</v>
      </c>
      <c r="L232" s="105">
        <v>28.11</v>
      </c>
      <c r="M232" s="67">
        <v>5.41</v>
      </c>
      <c r="N232" s="68">
        <v>17697</v>
      </c>
      <c r="O232" s="69">
        <f t="shared" si="498"/>
        <v>95740.77</v>
      </c>
      <c r="P232" s="67"/>
      <c r="Q232" s="67"/>
      <c r="R232" s="67"/>
      <c r="S232" s="67"/>
      <c r="T232" s="67">
        <v>1</v>
      </c>
      <c r="U232" s="67"/>
      <c r="V232" s="67">
        <f t="shared" si="582"/>
        <v>0</v>
      </c>
      <c r="W232" s="67">
        <f t="shared" si="582"/>
        <v>1</v>
      </c>
      <c r="X232" s="67">
        <f t="shared" si="582"/>
        <v>0</v>
      </c>
      <c r="Y232" s="69">
        <f t="shared" si="583"/>
        <v>0</v>
      </c>
      <c r="Z232" s="69">
        <f t="shared" si="584"/>
        <v>0</v>
      </c>
      <c r="AA232" s="69">
        <f t="shared" si="585"/>
        <v>0</v>
      </c>
      <c r="AB232" s="69">
        <f t="shared" si="586"/>
        <v>0</v>
      </c>
      <c r="AC232" s="69">
        <f t="shared" si="587"/>
        <v>5983.7981250000003</v>
      </c>
      <c r="AD232" s="69">
        <f t="shared" si="588"/>
        <v>0</v>
      </c>
      <c r="AE232" s="69">
        <f>SUM(Y232:AD232)</f>
        <v>5983.7981250000003</v>
      </c>
      <c r="AF232" s="72">
        <f t="shared" si="485"/>
        <v>2991.8990625000001</v>
      </c>
      <c r="AG232" s="69">
        <f>(AE232+AF232)*10%</f>
        <v>897.56971874999999</v>
      </c>
      <c r="AH232" s="69">
        <f t="shared" si="512"/>
        <v>221.21250000000001</v>
      </c>
      <c r="AI232" s="69">
        <f>AH232+AG232+AF232+AE232</f>
        <v>10094.47940625</v>
      </c>
      <c r="AJ232" s="70"/>
      <c r="AK232" s="71">
        <f t="shared" si="592"/>
        <v>0</v>
      </c>
      <c r="AL232" s="70"/>
      <c r="AM232" s="71">
        <f>N232/18*AL232*50%</f>
        <v>0</v>
      </c>
      <c r="AN232" s="71">
        <f>AJ232+AL232</f>
        <v>0</v>
      </c>
      <c r="AO232" s="71">
        <f>AK232+AM232</f>
        <v>0</v>
      </c>
      <c r="AP232" s="70"/>
      <c r="AQ232" s="71">
        <f>N232/18*AP232*50%</f>
        <v>0</v>
      </c>
      <c r="AR232" s="70"/>
      <c r="AS232" s="71">
        <f>N232/18*AR232*40%</f>
        <v>0</v>
      </c>
      <c r="AT232" s="70">
        <f t="shared" si="594"/>
        <v>0</v>
      </c>
      <c r="AU232" s="71">
        <f t="shared" si="594"/>
        <v>0</v>
      </c>
      <c r="AV232" s="70">
        <f t="shared" si="595"/>
        <v>0</v>
      </c>
      <c r="AW232" s="71">
        <f t="shared" si="595"/>
        <v>0</v>
      </c>
      <c r="AX232" s="71"/>
      <c r="AY232" s="174"/>
      <c r="AZ232" s="174"/>
      <c r="BA232" s="174"/>
      <c r="BB232" s="71">
        <f t="shared" si="596"/>
        <v>0</v>
      </c>
      <c r="BC232" s="175"/>
      <c r="BD232" s="67"/>
      <c r="BE232" s="67"/>
      <c r="BF232" s="69">
        <f t="shared" si="597"/>
        <v>0</v>
      </c>
      <c r="BG232" s="69">
        <f>V232+W232+X232</f>
        <v>1</v>
      </c>
      <c r="BH232" s="69">
        <f>(O232/18*BG232)*1.5*30%</f>
        <v>2393.5192500000003</v>
      </c>
      <c r="BI232" s="69"/>
      <c r="BJ232" s="72">
        <f t="shared" ref="BJ232:BJ282" si="607">(O232/18*BI232)*30%</f>
        <v>0</v>
      </c>
      <c r="BK232" s="69"/>
      <c r="BL232" s="69"/>
      <c r="BM232" s="69"/>
      <c r="BN232" s="69"/>
      <c r="BO232" s="69"/>
      <c r="BP232" s="72">
        <f>7079/18*BO232</f>
        <v>0</v>
      </c>
      <c r="BQ232" s="69">
        <f>AW232+BB232+BF232+BH232+BJ232+BL232+BP232</f>
        <v>2393.5192500000003</v>
      </c>
      <c r="BR232" s="69">
        <f>AE232+AG232+AH232+BF232+BP232</f>
        <v>7102.5803437499999</v>
      </c>
      <c r="BS232" s="69">
        <f>AW232+BB232+BH232+BJ232</f>
        <v>2393.5192500000003</v>
      </c>
      <c r="BT232" s="69">
        <f>AF232+BL232</f>
        <v>2991.8990625000001</v>
      </c>
      <c r="BU232" s="69">
        <f>SUM(AI232+BQ232)</f>
        <v>12487.998656250002</v>
      </c>
      <c r="BV232" s="73">
        <f>BU232*12</f>
        <v>149855.98387500003</v>
      </c>
      <c r="BW232" s="54"/>
    </row>
    <row r="233" spans="1:76" s="74" customFormat="1" ht="14.25" customHeight="1" x14ac:dyDescent="0.3">
      <c r="A233" s="101">
        <v>3</v>
      </c>
      <c r="B233" s="104" t="s">
        <v>148</v>
      </c>
      <c r="C233" s="104" t="s">
        <v>307</v>
      </c>
      <c r="D233" s="67" t="s">
        <v>61</v>
      </c>
      <c r="E233" s="119" t="s">
        <v>150</v>
      </c>
      <c r="F233" s="120">
        <v>70</v>
      </c>
      <c r="G233" s="121">
        <v>42905</v>
      </c>
      <c r="H233" s="121">
        <v>44731</v>
      </c>
      <c r="I233" s="120" t="s">
        <v>167</v>
      </c>
      <c r="J233" s="67" t="s">
        <v>58</v>
      </c>
      <c r="K233" s="67" t="s">
        <v>64</v>
      </c>
      <c r="L233" s="105">
        <v>28.11</v>
      </c>
      <c r="M233" s="67">
        <v>5.41</v>
      </c>
      <c r="N233" s="68">
        <v>17697</v>
      </c>
      <c r="O233" s="69">
        <f t="shared" si="498"/>
        <v>95740.77</v>
      </c>
      <c r="P233" s="67"/>
      <c r="Q233" s="67"/>
      <c r="R233" s="67"/>
      <c r="S233" s="67"/>
      <c r="T233" s="67">
        <v>1</v>
      </c>
      <c r="U233" s="67"/>
      <c r="V233" s="67">
        <f t="shared" si="582"/>
        <v>0</v>
      </c>
      <c r="W233" s="67">
        <f t="shared" si="582"/>
        <v>1</v>
      </c>
      <c r="X233" s="67">
        <f t="shared" si="582"/>
        <v>0</v>
      </c>
      <c r="Y233" s="69">
        <f t="shared" si="583"/>
        <v>0</v>
      </c>
      <c r="Z233" s="69">
        <f t="shared" si="584"/>
        <v>0</v>
      </c>
      <c r="AA233" s="69">
        <f t="shared" si="585"/>
        <v>0</v>
      </c>
      <c r="AB233" s="69">
        <f t="shared" si="586"/>
        <v>0</v>
      </c>
      <c r="AC233" s="69">
        <f t="shared" si="587"/>
        <v>5983.7981250000003</v>
      </c>
      <c r="AD233" s="69">
        <f t="shared" si="588"/>
        <v>0</v>
      </c>
      <c r="AE233" s="69">
        <f>SUM(Y233:AD233)</f>
        <v>5983.7981250000003</v>
      </c>
      <c r="AF233" s="72">
        <f t="shared" si="485"/>
        <v>2991.8990625000001</v>
      </c>
      <c r="AG233" s="69">
        <f>(AE233+AF233)*10%</f>
        <v>897.56971874999999</v>
      </c>
      <c r="AH233" s="69">
        <f t="shared" si="512"/>
        <v>221.21250000000001</v>
      </c>
      <c r="AI233" s="69">
        <f>AH233+AG233+AF233+AE233</f>
        <v>10094.47940625</v>
      </c>
      <c r="AJ233" s="70"/>
      <c r="AK233" s="71">
        <f t="shared" si="592"/>
        <v>0</v>
      </c>
      <c r="AL233" s="70"/>
      <c r="AM233" s="71">
        <f>N233/18*AL233*50%</f>
        <v>0</v>
      </c>
      <c r="AN233" s="71">
        <f>AJ233+AL233</f>
        <v>0</v>
      </c>
      <c r="AO233" s="71">
        <f>AK233+AM233</f>
        <v>0</v>
      </c>
      <c r="AP233" s="70"/>
      <c r="AQ233" s="71">
        <f>N233/18*AP233*50%</f>
        <v>0</v>
      </c>
      <c r="AR233" s="70"/>
      <c r="AS233" s="71">
        <f>N233/18*AR233*40%</f>
        <v>0</v>
      </c>
      <c r="AT233" s="70">
        <f t="shared" si="594"/>
        <v>0</v>
      </c>
      <c r="AU233" s="71">
        <f t="shared" si="594"/>
        <v>0</v>
      </c>
      <c r="AV233" s="70">
        <f t="shared" si="595"/>
        <v>0</v>
      </c>
      <c r="AW233" s="71">
        <f t="shared" si="595"/>
        <v>0</v>
      </c>
      <c r="AX233" s="71"/>
      <c r="AY233" s="174"/>
      <c r="AZ233" s="174"/>
      <c r="BA233" s="174"/>
      <c r="BB233" s="71">
        <f t="shared" si="596"/>
        <v>0</v>
      </c>
      <c r="BC233" s="175"/>
      <c r="BD233" s="67"/>
      <c r="BE233" s="67"/>
      <c r="BF233" s="69">
        <f t="shared" si="597"/>
        <v>0</v>
      </c>
      <c r="BG233" s="69">
        <f>V233+W233+X233</f>
        <v>1</v>
      </c>
      <c r="BH233" s="69">
        <f>(O233/18*BG233)*1.5*30%</f>
        <v>2393.5192500000003</v>
      </c>
      <c r="BI233" s="69"/>
      <c r="BJ233" s="72">
        <f t="shared" si="607"/>
        <v>0</v>
      </c>
      <c r="BK233" s="69"/>
      <c r="BL233" s="69"/>
      <c r="BM233" s="69"/>
      <c r="BN233" s="69"/>
      <c r="BO233" s="69"/>
      <c r="BP233" s="72">
        <f>7079/18*BO233</f>
        <v>0</v>
      </c>
      <c r="BQ233" s="69">
        <f>AW233+BB233+BF233+BH233+BJ233+BL233+BP233</f>
        <v>2393.5192500000003</v>
      </c>
      <c r="BR233" s="69">
        <f>AE233+AG233+AH233+BF233+BP233</f>
        <v>7102.5803437499999</v>
      </c>
      <c r="BS233" s="69">
        <f>AW233+BB233+BH233+BJ233</f>
        <v>2393.5192500000003</v>
      </c>
      <c r="BT233" s="69">
        <f>AF233+BL233</f>
        <v>2991.8990625000001</v>
      </c>
      <c r="BU233" s="69">
        <f>SUM(AI233+BQ233)</f>
        <v>12487.998656250002</v>
      </c>
      <c r="BV233" s="73">
        <f>BU233*12</f>
        <v>149855.98387500003</v>
      </c>
      <c r="BW233" s="54"/>
    </row>
    <row r="234" spans="1:76" s="55" customFormat="1" ht="14.25" customHeight="1" x14ac:dyDescent="0.3">
      <c r="A234" s="101">
        <v>4</v>
      </c>
      <c r="B234" s="81" t="s">
        <v>366</v>
      </c>
      <c r="C234" s="81" t="s">
        <v>320</v>
      </c>
      <c r="D234" s="46" t="s">
        <v>61</v>
      </c>
      <c r="E234" s="102" t="s">
        <v>367</v>
      </c>
      <c r="F234" s="81"/>
      <c r="G234" s="148"/>
      <c r="H234" s="148"/>
      <c r="I234" s="81"/>
      <c r="J234" s="46" t="s">
        <v>65</v>
      </c>
      <c r="K234" s="46" t="s">
        <v>62</v>
      </c>
      <c r="L234" s="77">
        <v>0</v>
      </c>
      <c r="M234" s="46">
        <v>4.0999999999999996</v>
      </c>
      <c r="N234" s="68">
        <v>17697</v>
      </c>
      <c r="O234" s="69">
        <f t="shared" si="498"/>
        <v>72557.7</v>
      </c>
      <c r="P234" s="46"/>
      <c r="Q234" s="46"/>
      <c r="R234" s="46"/>
      <c r="S234" s="46"/>
      <c r="T234" s="46">
        <v>2</v>
      </c>
      <c r="U234" s="46"/>
      <c r="V234" s="67">
        <f t="shared" si="582"/>
        <v>0</v>
      </c>
      <c r="W234" s="67">
        <f t="shared" si="582"/>
        <v>2</v>
      </c>
      <c r="X234" s="67">
        <f t="shared" si="582"/>
        <v>0</v>
      </c>
      <c r="Y234" s="69">
        <f t="shared" si="583"/>
        <v>0</v>
      </c>
      <c r="Z234" s="69">
        <f t="shared" si="584"/>
        <v>0</v>
      </c>
      <c r="AA234" s="69">
        <f t="shared" si="585"/>
        <v>0</v>
      </c>
      <c r="AB234" s="69">
        <f t="shared" si="586"/>
        <v>0</v>
      </c>
      <c r="AC234" s="69">
        <f t="shared" si="587"/>
        <v>9069.7124999999996</v>
      </c>
      <c r="AD234" s="69">
        <f t="shared" si="588"/>
        <v>0</v>
      </c>
      <c r="AE234" s="69">
        <f>SUM(Y234:AD234)</f>
        <v>9069.7124999999996</v>
      </c>
      <c r="AF234" s="72">
        <f t="shared" si="485"/>
        <v>4534.8562499999998</v>
      </c>
      <c r="AG234" s="69">
        <f t="shared" ref="AG234" si="608">(AE234+AF234)*10%</f>
        <v>1360.4568749999999</v>
      </c>
      <c r="AH234" s="69">
        <f t="shared" si="512"/>
        <v>442.42500000000001</v>
      </c>
      <c r="AI234" s="69">
        <f>AH234+AG234+AF234+AE234</f>
        <v>15407.450624999999</v>
      </c>
      <c r="AJ234" s="78"/>
      <c r="AK234" s="71">
        <f t="shared" si="592"/>
        <v>0</v>
      </c>
      <c r="AL234" s="78"/>
      <c r="AM234" s="71">
        <f>N234/18*AL234*50%</f>
        <v>0</v>
      </c>
      <c r="AN234" s="71"/>
      <c r="AO234" s="71">
        <f>AK234+AM234</f>
        <v>0</v>
      </c>
      <c r="AP234" s="78"/>
      <c r="AQ234" s="71">
        <f>N234/18*AP234*50%</f>
        <v>0</v>
      </c>
      <c r="AR234" s="78"/>
      <c r="AS234" s="71">
        <f>N234/18*AR234*40%</f>
        <v>0</v>
      </c>
      <c r="AT234" s="70">
        <f t="shared" si="594"/>
        <v>0</v>
      </c>
      <c r="AU234" s="71">
        <f t="shared" si="594"/>
        <v>0</v>
      </c>
      <c r="AV234" s="70">
        <f t="shared" si="595"/>
        <v>0</v>
      </c>
      <c r="AW234" s="71">
        <f t="shared" si="595"/>
        <v>0</v>
      </c>
      <c r="AX234" s="79"/>
      <c r="AY234" s="80"/>
      <c r="AZ234" s="80"/>
      <c r="BA234" s="80"/>
      <c r="BB234" s="71">
        <f t="shared" si="596"/>
        <v>0</v>
      </c>
      <c r="BC234" s="46"/>
      <c r="BD234" s="46"/>
      <c r="BE234" s="46"/>
      <c r="BF234" s="69">
        <f t="shared" si="597"/>
        <v>0</v>
      </c>
      <c r="BG234" s="69">
        <f>V234+W234+X234</f>
        <v>2</v>
      </c>
      <c r="BH234" s="69">
        <f>(O234/18*BG234)*1.5*30%</f>
        <v>3627.8849999999998</v>
      </c>
      <c r="BI234" s="72"/>
      <c r="BJ234" s="72">
        <f t="shared" si="607"/>
        <v>0</v>
      </c>
      <c r="BK234" s="69"/>
      <c r="BL234" s="69"/>
      <c r="BM234" s="69"/>
      <c r="BN234" s="69"/>
      <c r="BO234" s="72"/>
      <c r="BP234" s="72">
        <f>7079/18*BO234</f>
        <v>0</v>
      </c>
      <c r="BQ234" s="69">
        <f>AW234+BB234+BF234+BH234+BJ234+BL234+BP234</f>
        <v>3627.8849999999998</v>
      </c>
      <c r="BR234" s="69">
        <f>AE234+AG234+AH234+BF234+BP234</f>
        <v>10872.594374999999</v>
      </c>
      <c r="BS234" s="69">
        <f>AW234+BB234+BH234+BJ234</f>
        <v>3627.8849999999998</v>
      </c>
      <c r="BT234" s="69">
        <f>AF234+BL234</f>
        <v>4534.8562499999998</v>
      </c>
      <c r="BU234" s="69">
        <f>SUM(AI234+BQ234)</f>
        <v>19035.335625</v>
      </c>
      <c r="BV234" s="73">
        <f>BU234*12</f>
        <v>228424.0275</v>
      </c>
      <c r="BW234" s="54"/>
    </row>
    <row r="235" spans="1:76" s="139" customFormat="1" ht="14.25" customHeight="1" x14ac:dyDescent="0.3">
      <c r="A235" s="101">
        <v>5</v>
      </c>
      <c r="B235" s="81" t="s">
        <v>207</v>
      </c>
      <c r="C235" s="141" t="s">
        <v>415</v>
      </c>
      <c r="D235" s="142" t="s">
        <v>61</v>
      </c>
      <c r="E235" s="82" t="s">
        <v>199</v>
      </c>
      <c r="F235" s="157"/>
      <c r="G235" s="103"/>
      <c r="H235" s="153"/>
      <c r="I235" s="135"/>
      <c r="J235" s="46" t="s">
        <v>65</v>
      </c>
      <c r="K235" s="46" t="s">
        <v>62</v>
      </c>
      <c r="L235" s="77">
        <v>4.04</v>
      </c>
      <c r="M235" s="46">
        <v>4.2300000000000004</v>
      </c>
      <c r="N235" s="102">
        <v>17697</v>
      </c>
      <c r="O235" s="69">
        <f t="shared" si="498"/>
        <v>74858.310000000012</v>
      </c>
      <c r="P235" s="46"/>
      <c r="Q235" s="46"/>
      <c r="R235" s="46"/>
      <c r="S235" s="46"/>
      <c r="T235" s="46">
        <v>1</v>
      </c>
      <c r="U235" s="46"/>
      <c r="V235" s="46">
        <f t="shared" si="582"/>
        <v>0</v>
      </c>
      <c r="W235" s="46">
        <f t="shared" si="582"/>
        <v>1</v>
      </c>
      <c r="X235" s="46">
        <f t="shared" si="582"/>
        <v>0</v>
      </c>
      <c r="Y235" s="72">
        <f t="shared" si="583"/>
        <v>0</v>
      </c>
      <c r="Z235" s="72">
        <f t="shared" si="584"/>
        <v>0</v>
      </c>
      <c r="AA235" s="72">
        <f t="shared" si="585"/>
        <v>0</v>
      </c>
      <c r="AB235" s="72">
        <f t="shared" si="586"/>
        <v>0</v>
      </c>
      <c r="AC235" s="72">
        <f t="shared" si="587"/>
        <v>4678.6443750000008</v>
      </c>
      <c r="AD235" s="72">
        <f t="shared" si="588"/>
        <v>0</v>
      </c>
      <c r="AE235" s="72">
        <f t="shared" ref="AE235:AE238" si="609">SUM(Y235:AD235)</f>
        <v>4678.6443750000008</v>
      </c>
      <c r="AF235" s="72">
        <f t="shared" si="485"/>
        <v>2339.3221875000004</v>
      </c>
      <c r="AG235" s="72"/>
      <c r="AH235" s="69">
        <f t="shared" si="512"/>
        <v>221.21250000000001</v>
      </c>
      <c r="AI235" s="72">
        <f t="shared" ref="AI235:AI238" si="610">AH235+AG235+AF235+AE235</f>
        <v>7239.1790625000012</v>
      </c>
      <c r="AJ235" s="78"/>
      <c r="AK235" s="136">
        <f t="shared" si="592"/>
        <v>0</v>
      </c>
      <c r="AL235" s="78"/>
      <c r="AM235" s="136">
        <f t="shared" ref="AM235:AM240" si="611">N235/16*AL235*50%</f>
        <v>0</v>
      </c>
      <c r="AN235" s="136"/>
      <c r="AO235" s="136">
        <f t="shared" ref="AO235:AO238" si="612">AK235+AM235</f>
        <v>0</v>
      </c>
      <c r="AP235" s="78"/>
      <c r="AQ235" s="136">
        <f t="shared" ref="AQ235:AQ240" si="613">N235/16*AP235*50%</f>
        <v>0</v>
      </c>
      <c r="AR235" s="78"/>
      <c r="AS235" s="136">
        <f t="shared" ref="AS235:AS240" si="614">N235/16*AR235*40%</f>
        <v>0</v>
      </c>
      <c r="AT235" s="137">
        <f t="shared" si="594"/>
        <v>0</v>
      </c>
      <c r="AU235" s="136">
        <f t="shared" si="594"/>
        <v>0</v>
      </c>
      <c r="AV235" s="137">
        <f t="shared" si="595"/>
        <v>0</v>
      </c>
      <c r="AW235" s="136">
        <f t="shared" si="595"/>
        <v>0</v>
      </c>
      <c r="AX235" s="79"/>
      <c r="AY235" s="80"/>
      <c r="AZ235" s="80"/>
      <c r="BA235" s="80"/>
      <c r="BB235" s="71">
        <f t="shared" si="596"/>
        <v>0</v>
      </c>
      <c r="BC235" s="46"/>
      <c r="BD235" s="46"/>
      <c r="BE235" s="46"/>
      <c r="BF235" s="72">
        <f t="shared" si="597"/>
        <v>0</v>
      </c>
      <c r="BG235" s="72">
        <f t="shared" ref="BG235:BG238" si="615">V235+W235+X235</f>
        <v>1</v>
      </c>
      <c r="BH235" s="72">
        <f t="shared" ref="BH235:BH282" si="616">(AE235+AF235)*30%</f>
        <v>2105.3899687500002</v>
      </c>
      <c r="BI235" s="72"/>
      <c r="BJ235" s="72">
        <f t="shared" si="607"/>
        <v>0</v>
      </c>
      <c r="BK235" s="69"/>
      <c r="BL235" s="69"/>
      <c r="BM235" s="72"/>
      <c r="BN235" s="72"/>
      <c r="BO235" s="72"/>
      <c r="BP235" s="72">
        <f t="shared" ref="BP235" si="617">7079/16*BO235</f>
        <v>0</v>
      </c>
      <c r="BQ235" s="72">
        <f t="shared" ref="BQ235:BQ238" si="618">AW235+BB235+BF235+BH235+BJ235+BL235+BP235</f>
        <v>2105.3899687500002</v>
      </c>
      <c r="BR235" s="72">
        <f t="shared" ref="BR235:BR238" si="619">AE235+AG235+AH235+BF235+BP235</f>
        <v>4899.8568750000004</v>
      </c>
      <c r="BS235" s="72">
        <f t="shared" ref="BS235:BS238" si="620">AW235+BB235+BH235+BJ235</f>
        <v>2105.3899687500002</v>
      </c>
      <c r="BT235" s="72">
        <f t="shared" ref="BT235:BT238" si="621">AF235+BL235</f>
        <v>2339.3221875000004</v>
      </c>
      <c r="BU235" s="72">
        <f t="shared" ref="BU235:BU238" si="622">SUM(AI235+BQ235)</f>
        <v>9344.569031250001</v>
      </c>
      <c r="BV235" s="138">
        <f t="shared" ref="BV235:BV238" si="623">BU235*12</f>
        <v>112134.82837500001</v>
      </c>
    </row>
    <row r="236" spans="1:76" s="74" customFormat="1" ht="14.25" customHeight="1" x14ac:dyDescent="0.3">
      <c r="A236" s="101">
        <v>6</v>
      </c>
      <c r="B236" s="104" t="s">
        <v>264</v>
      </c>
      <c r="C236" s="104" t="s">
        <v>425</v>
      </c>
      <c r="D236" s="67" t="s">
        <v>61</v>
      </c>
      <c r="E236" s="119" t="s">
        <v>267</v>
      </c>
      <c r="F236" s="75">
        <v>89</v>
      </c>
      <c r="G236" s="76">
        <v>43453</v>
      </c>
      <c r="H236" s="76">
        <v>45279</v>
      </c>
      <c r="I236" s="75" t="s">
        <v>170</v>
      </c>
      <c r="J236" s="67" t="s">
        <v>348</v>
      </c>
      <c r="K236" s="67" t="s">
        <v>72</v>
      </c>
      <c r="L236" s="105">
        <v>17.11</v>
      </c>
      <c r="M236" s="67">
        <v>5.03</v>
      </c>
      <c r="N236" s="68">
        <v>17697</v>
      </c>
      <c r="O236" s="69">
        <f t="shared" si="498"/>
        <v>89015.91</v>
      </c>
      <c r="P236" s="67"/>
      <c r="Q236" s="67"/>
      <c r="R236" s="67"/>
      <c r="S236" s="67">
        <v>2</v>
      </c>
      <c r="T236" s="67"/>
      <c r="U236" s="67"/>
      <c r="V236" s="67">
        <f t="shared" si="582"/>
        <v>2</v>
      </c>
      <c r="W236" s="67">
        <f t="shared" si="582"/>
        <v>0</v>
      </c>
      <c r="X236" s="67">
        <f t="shared" si="582"/>
        <v>0</v>
      </c>
      <c r="Y236" s="69">
        <f t="shared" si="583"/>
        <v>0</v>
      </c>
      <c r="Z236" s="69">
        <f t="shared" si="584"/>
        <v>0</v>
      </c>
      <c r="AA236" s="69">
        <f t="shared" si="585"/>
        <v>0</v>
      </c>
      <c r="AB236" s="69">
        <f t="shared" si="586"/>
        <v>11126.98875</v>
      </c>
      <c r="AC236" s="69">
        <f t="shared" si="587"/>
        <v>0</v>
      </c>
      <c r="AD236" s="69">
        <f t="shared" si="588"/>
        <v>0</v>
      </c>
      <c r="AE236" s="69">
        <f t="shared" si="609"/>
        <v>11126.98875</v>
      </c>
      <c r="AF236" s="72">
        <f t="shared" si="485"/>
        <v>5563.4943750000002</v>
      </c>
      <c r="AG236" s="69">
        <f t="shared" ref="AG236:AG252" si="624">(AE236+AF236)*10%</f>
        <v>1669.0483125000001</v>
      </c>
      <c r="AH236" s="69">
        <f t="shared" si="512"/>
        <v>442.42500000000001</v>
      </c>
      <c r="AI236" s="69">
        <f t="shared" si="610"/>
        <v>18801.956437500001</v>
      </c>
      <c r="AJ236" s="106"/>
      <c r="AK236" s="71">
        <f t="shared" si="592"/>
        <v>0</v>
      </c>
      <c r="AL236" s="106"/>
      <c r="AM236" s="71">
        <f t="shared" si="611"/>
        <v>0</v>
      </c>
      <c r="AN236" s="71">
        <v>0</v>
      </c>
      <c r="AO236" s="71">
        <f t="shared" si="612"/>
        <v>0</v>
      </c>
      <c r="AP236" s="106"/>
      <c r="AQ236" s="71">
        <f t="shared" si="613"/>
        <v>0</v>
      </c>
      <c r="AR236" s="71"/>
      <c r="AS236" s="71">
        <f t="shared" si="614"/>
        <v>0</v>
      </c>
      <c r="AT236" s="70">
        <f t="shared" si="594"/>
        <v>0</v>
      </c>
      <c r="AU236" s="71">
        <f t="shared" si="594"/>
        <v>0</v>
      </c>
      <c r="AV236" s="137">
        <v>0</v>
      </c>
      <c r="AW236" s="71">
        <f t="shared" si="595"/>
        <v>0</v>
      </c>
      <c r="AX236" s="107"/>
      <c r="AY236" s="107"/>
      <c r="AZ236" s="107"/>
      <c r="BA236" s="107"/>
      <c r="BB236" s="71">
        <f t="shared" si="596"/>
        <v>0</v>
      </c>
      <c r="BC236" s="67"/>
      <c r="BD236" s="67"/>
      <c r="BE236" s="67"/>
      <c r="BF236" s="69">
        <f t="shared" si="597"/>
        <v>0</v>
      </c>
      <c r="BG236" s="69">
        <f t="shared" si="615"/>
        <v>2</v>
      </c>
      <c r="BH236" s="69">
        <f t="shared" si="616"/>
        <v>5007.1449374999993</v>
      </c>
      <c r="BI236" s="69"/>
      <c r="BJ236" s="72">
        <f t="shared" si="607"/>
        <v>0</v>
      </c>
      <c r="BK236" s="69">
        <f t="shared" ref="BK236:BK263" si="625">V236+W236+X236</f>
        <v>2</v>
      </c>
      <c r="BL236" s="69">
        <f>(AE236+AF236)*35%</f>
        <v>5841.6690937499989</v>
      </c>
      <c r="BM236" s="69"/>
      <c r="BN236" s="69"/>
      <c r="BO236" s="69"/>
      <c r="BP236" s="72">
        <f t="shared" ref="BP236:BP238" si="626">7079/18*BO236</f>
        <v>0</v>
      </c>
      <c r="BQ236" s="69">
        <f t="shared" si="618"/>
        <v>10848.814031249998</v>
      </c>
      <c r="BR236" s="69">
        <f t="shared" si="619"/>
        <v>13238.462062499999</v>
      </c>
      <c r="BS236" s="69">
        <f t="shared" si="620"/>
        <v>5007.1449374999993</v>
      </c>
      <c r="BT236" s="69">
        <f t="shared" si="621"/>
        <v>11405.163468749999</v>
      </c>
      <c r="BU236" s="69">
        <f t="shared" si="622"/>
        <v>29650.770468750001</v>
      </c>
      <c r="BV236" s="73">
        <f t="shared" si="623"/>
        <v>355809.24562499998</v>
      </c>
      <c r="BW236" s="54" t="s">
        <v>231</v>
      </c>
    </row>
    <row r="237" spans="1:76" s="74" customFormat="1" ht="14.25" customHeight="1" x14ac:dyDescent="0.3">
      <c r="A237" s="101">
        <v>7</v>
      </c>
      <c r="B237" s="104" t="s">
        <v>264</v>
      </c>
      <c r="C237" s="104" t="s">
        <v>426</v>
      </c>
      <c r="D237" s="67" t="s">
        <v>61</v>
      </c>
      <c r="E237" s="119" t="s">
        <v>267</v>
      </c>
      <c r="F237" s="75">
        <v>89</v>
      </c>
      <c r="G237" s="76">
        <v>43453</v>
      </c>
      <c r="H237" s="76">
        <v>45279</v>
      </c>
      <c r="I237" s="75" t="s">
        <v>170</v>
      </c>
      <c r="J237" s="67" t="s">
        <v>348</v>
      </c>
      <c r="K237" s="67" t="s">
        <v>72</v>
      </c>
      <c r="L237" s="105">
        <v>17.11</v>
      </c>
      <c r="M237" s="67">
        <v>5.03</v>
      </c>
      <c r="N237" s="68">
        <v>17697</v>
      </c>
      <c r="O237" s="69">
        <f t="shared" si="498"/>
        <v>89015.91</v>
      </c>
      <c r="P237" s="67"/>
      <c r="Q237" s="67"/>
      <c r="R237" s="67"/>
      <c r="S237" s="67">
        <v>1</v>
      </c>
      <c r="T237" s="67"/>
      <c r="U237" s="67"/>
      <c r="V237" s="67">
        <f t="shared" si="582"/>
        <v>1</v>
      </c>
      <c r="W237" s="67">
        <f t="shared" si="582"/>
        <v>0</v>
      </c>
      <c r="X237" s="67">
        <f t="shared" ref="X237:X238" si="627">SUM(R237+U237)</f>
        <v>0</v>
      </c>
      <c r="Y237" s="69">
        <f t="shared" si="583"/>
        <v>0</v>
      </c>
      <c r="Z237" s="69">
        <f t="shared" si="584"/>
        <v>0</v>
      </c>
      <c r="AA237" s="69">
        <f t="shared" si="585"/>
        <v>0</v>
      </c>
      <c r="AB237" s="69">
        <f t="shared" si="586"/>
        <v>5563.4943750000002</v>
      </c>
      <c r="AC237" s="69">
        <f t="shared" si="587"/>
        <v>0</v>
      </c>
      <c r="AD237" s="69">
        <f t="shared" si="588"/>
        <v>0</v>
      </c>
      <c r="AE237" s="69">
        <f t="shared" si="609"/>
        <v>5563.4943750000002</v>
      </c>
      <c r="AF237" s="72">
        <f t="shared" si="485"/>
        <v>2781.7471875000001</v>
      </c>
      <c r="AG237" s="69">
        <f t="shared" si="624"/>
        <v>834.52415625000003</v>
      </c>
      <c r="AH237" s="69">
        <f t="shared" si="512"/>
        <v>221.21250000000001</v>
      </c>
      <c r="AI237" s="69">
        <f t="shared" si="610"/>
        <v>9400.9782187500005</v>
      </c>
      <c r="AJ237" s="106"/>
      <c r="AK237" s="71">
        <f t="shared" si="592"/>
        <v>0</v>
      </c>
      <c r="AL237" s="106"/>
      <c r="AM237" s="71">
        <f t="shared" si="611"/>
        <v>0</v>
      </c>
      <c r="AN237" s="71">
        <v>0</v>
      </c>
      <c r="AO237" s="71">
        <f t="shared" si="612"/>
        <v>0</v>
      </c>
      <c r="AP237" s="106"/>
      <c r="AQ237" s="71">
        <f t="shared" si="613"/>
        <v>0</v>
      </c>
      <c r="AR237" s="71"/>
      <c r="AS237" s="71">
        <f t="shared" si="614"/>
        <v>0</v>
      </c>
      <c r="AT237" s="70">
        <f t="shared" si="594"/>
        <v>0</v>
      </c>
      <c r="AU237" s="71">
        <f t="shared" si="594"/>
        <v>0</v>
      </c>
      <c r="AV237" s="137">
        <v>0</v>
      </c>
      <c r="AW237" s="71">
        <f t="shared" si="595"/>
        <v>0</v>
      </c>
      <c r="AX237" s="107"/>
      <c r="AY237" s="107"/>
      <c r="AZ237" s="107"/>
      <c r="BA237" s="107"/>
      <c r="BB237" s="71">
        <f t="shared" si="596"/>
        <v>0</v>
      </c>
      <c r="BC237" s="67"/>
      <c r="BD237" s="67"/>
      <c r="BE237" s="67"/>
      <c r="BF237" s="69">
        <f t="shared" si="597"/>
        <v>0</v>
      </c>
      <c r="BG237" s="69">
        <f t="shared" si="615"/>
        <v>1</v>
      </c>
      <c r="BH237" s="69">
        <f t="shared" si="616"/>
        <v>2503.5724687499996</v>
      </c>
      <c r="BI237" s="69"/>
      <c r="BJ237" s="72">
        <f t="shared" si="607"/>
        <v>0</v>
      </c>
      <c r="BK237" s="69">
        <f t="shared" si="625"/>
        <v>1</v>
      </c>
      <c r="BL237" s="69">
        <f t="shared" ref="BL237:BL238" si="628">(AE237+AF237)*35%</f>
        <v>2920.8345468749994</v>
      </c>
      <c r="BM237" s="69"/>
      <c r="BN237" s="69"/>
      <c r="BO237" s="69"/>
      <c r="BP237" s="72">
        <f t="shared" si="626"/>
        <v>0</v>
      </c>
      <c r="BQ237" s="69">
        <f t="shared" si="618"/>
        <v>5424.4070156249991</v>
      </c>
      <c r="BR237" s="69">
        <f t="shared" si="619"/>
        <v>6619.2310312499994</v>
      </c>
      <c r="BS237" s="69">
        <f t="shared" si="620"/>
        <v>2503.5724687499996</v>
      </c>
      <c r="BT237" s="69">
        <f t="shared" si="621"/>
        <v>5702.5817343749995</v>
      </c>
      <c r="BU237" s="69">
        <f t="shared" si="622"/>
        <v>14825.385234375</v>
      </c>
      <c r="BV237" s="73">
        <f t="shared" si="623"/>
        <v>177904.62281249999</v>
      </c>
      <c r="BW237" s="54" t="s">
        <v>231</v>
      </c>
    </row>
    <row r="238" spans="1:76" s="74" customFormat="1" ht="14.25" customHeight="1" x14ac:dyDescent="0.3">
      <c r="A238" s="101">
        <v>8</v>
      </c>
      <c r="B238" s="104" t="s">
        <v>264</v>
      </c>
      <c r="C238" s="104" t="s">
        <v>427</v>
      </c>
      <c r="D238" s="67" t="s">
        <v>61</v>
      </c>
      <c r="E238" s="119" t="s">
        <v>267</v>
      </c>
      <c r="F238" s="75">
        <v>89</v>
      </c>
      <c r="G238" s="76">
        <v>43453</v>
      </c>
      <c r="H238" s="76">
        <v>45279</v>
      </c>
      <c r="I238" s="75" t="s">
        <v>170</v>
      </c>
      <c r="J238" s="67" t="s">
        <v>348</v>
      </c>
      <c r="K238" s="67" t="s">
        <v>72</v>
      </c>
      <c r="L238" s="105">
        <v>17.11</v>
      </c>
      <c r="M238" s="67">
        <v>5.03</v>
      </c>
      <c r="N238" s="68">
        <v>17697</v>
      </c>
      <c r="O238" s="69">
        <f t="shared" si="498"/>
        <v>89015.91</v>
      </c>
      <c r="P238" s="67"/>
      <c r="Q238" s="67"/>
      <c r="R238" s="67"/>
      <c r="S238" s="67">
        <v>1</v>
      </c>
      <c r="T238" s="67"/>
      <c r="U238" s="67"/>
      <c r="V238" s="67">
        <f t="shared" si="582"/>
        <v>1</v>
      </c>
      <c r="W238" s="67">
        <f t="shared" si="582"/>
        <v>0</v>
      </c>
      <c r="X238" s="67">
        <f t="shared" si="627"/>
        <v>0</v>
      </c>
      <c r="Y238" s="69">
        <f t="shared" si="583"/>
        <v>0</v>
      </c>
      <c r="Z238" s="69">
        <f t="shared" si="584"/>
        <v>0</v>
      </c>
      <c r="AA238" s="69">
        <f t="shared" si="585"/>
        <v>0</v>
      </c>
      <c r="AB238" s="69">
        <f t="shared" si="586"/>
        <v>5563.4943750000002</v>
      </c>
      <c r="AC238" s="69">
        <f t="shared" si="587"/>
        <v>0</v>
      </c>
      <c r="AD238" s="69">
        <f t="shared" si="588"/>
        <v>0</v>
      </c>
      <c r="AE238" s="69">
        <f t="shared" si="609"/>
        <v>5563.4943750000002</v>
      </c>
      <c r="AF238" s="72">
        <f t="shared" si="485"/>
        <v>2781.7471875000001</v>
      </c>
      <c r="AG238" s="69">
        <f t="shared" si="624"/>
        <v>834.52415625000003</v>
      </c>
      <c r="AH238" s="69">
        <f t="shared" si="512"/>
        <v>221.21250000000001</v>
      </c>
      <c r="AI238" s="69">
        <f t="shared" si="610"/>
        <v>9400.9782187500005</v>
      </c>
      <c r="AJ238" s="106"/>
      <c r="AK238" s="71">
        <f t="shared" si="592"/>
        <v>0</v>
      </c>
      <c r="AL238" s="106"/>
      <c r="AM238" s="71">
        <f t="shared" si="611"/>
        <v>0</v>
      </c>
      <c r="AN238" s="71">
        <v>0</v>
      </c>
      <c r="AO238" s="71">
        <f t="shared" si="612"/>
        <v>0</v>
      </c>
      <c r="AP238" s="106"/>
      <c r="AQ238" s="71">
        <f t="shared" si="613"/>
        <v>0</v>
      </c>
      <c r="AR238" s="71"/>
      <c r="AS238" s="71">
        <f t="shared" si="614"/>
        <v>0</v>
      </c>
      <c r="AT238" s="70">
        <f t="shared" si="594"/>
        <v>0</v>
      </c>
      <c r="AU238" s="71">
        <f t="shared" si="594"/>
        <v>0</v>
      </c>
      <c r="AV238" s="70">
        <f t="shared" ref="AV238" si="629">AN238+AT238</f>
        <v>0</v>
      </c>
      <c r="AW238" s="71">
        <f t="shared" si="595"/>
        <v>0</v>
      </c>
      <c r="AX238" s="107"/>
      <c r="AY238" s="107"/>
      <c r="AZ238" s="107"/>
      <c r="BA238" s="107"/>
      <c r="BB238" s="71">
        <f t="shared" si="596"/>
        <v>0</v>
      </c>
      <c r="BC238" s="67"/>
      <c r="BD238" s="67"/>
      <c r="BE238" s="67"/>
      <c r="BF238" s="69">
        <f t="shared" si="597"/>
        <v>0</v>
      </c>
      <c r="BG238" s="69">
        <f t="shared" si="615"/>
        <v>1</v>
      </c>
      <c r="BH238" s="69">
        <f t="shared" si="616"/>
        <v>2503.5724687499996</v>
      </c>
      <c r="BI238" s="69"/>
      <c r="BJ238" s="72">
        <f t="shared" si="607"/>
        <v>0</v>
      </c>
      <c r="BK238" s="69">
        <f t="shared" si="625"/>
        <v>1</v>
      </c>
      <c r="BL238" s="69">
        <f t="shared" si="628"/>
        <v>2920.8345468749994</v>
      </c>
      <c r="BM238" s="69"/>
      <c r="BN238" s="69"/>
      <c r="BO238" s="69"/>
      <c r="BP238" s="72">
        <f t="shared" si="626"/>
        <v>0</v>
      </c>
      <c r="BQ238" s="69">
        <f t="shared" si="618"/>
        <v>5424.4070156249991</v>
      </c>
      <c r="BR238" s="69">
        <f t="shared" si="619"/>
        <v>6619.2310312499994</v>
      </c>
      <c r="BS238" s="69">
        <f t="shared" si="620"/>
        <v>2503.5724687499996</v>
      </c>
      <c r="BT238" s="69">
        <f t="shared" si="621"/>
        <v>5702.5817343749995</v>
      </c>
      <c r="BU238" s="69">
        <f t="shared" si="622"/>
        <v>14825.385234375</v>
      </c>
      <c r="BV238" s="73">
        <f t="shared" si="623"/>
        <v>177904.62281249999</v>
      </c>
      <c r="BW238" s="54" t="s">
        <v>231</v>
      </c>
    </row>
    <row r="239" spans="1:76" s="55" customFormat="1" ht="14.25" customHeight="1" x14ac:dyDescent="0.3">
      <c r="A239" s="101">
        <v>9</v>
      </c>
      <c r="B239" s="192" t="s">
        <v>497</v>
      </c>
      <c r="C239" s="81" t="s">
        <v>428</v>
      </c>
      <c r="D239" s="46" t="s">
        <v>61</v>
      </c>
      <c r="E239" s="82" t="s">
        <v>95</v>
      </c>
      <c r="F239" s="133">
        <v>77</v>
      </c>
      <c r="G239" s="134">
        <v>43304</v>
      </c>
      <c r="H239" s="103">
        <v>45130</v>
      </c>
      <c r="I239" s="133" t="s">
        <v>167</v>
      </c>
      <c r="J239" s="46" t="s">
        <v>349</v>
      </c>
      <c r="K239" s="46" t="s">
        <v>64</v>
      </c>
      <c r="L239" s="77">
        <v>36</v>
      </c>
      <c r="M239" s="46">
        <v>5.41</v>
      </c>
      <c r="N239" s="68">
        <v>17697</v>
      </c>
      <c r="O239" s="69">
        <f t="shared" si="498"/>
        <v>95740.77</v>
      </c>
      <c r="P239" s="46"/>
      <c r="Q239" s="46"/>
      <c r="R239" s="46"/>
      <c r="S239" s="46">
        <v>1</v>
      </c>
      <c r="T239" s="46"/>
      <c r="U239" s="46"/>
      <c r="V239" s="67">
        <f t="shared" si="582"/>
        <v>1</v>
      </c>
      <c r="W239" s="67">
        <f t="shared" si="582"/>
        <v>0</v>
      </c>
      <c r="X239" s="67">
        <f t="shared" si="582"/>
        <v>0</v>
      </c>
      <c r="Y239" s="69">
        <f t="shared" si="583"/>
        <v>0</v>
      </c>
      <c r="Z239" s="69">
        <f t="shared" si="584"/>
        <v>0</v>
      </c>
      <c r="AA239" s="69">
        <f t="shared" si="585"/>
        <v>0</v>
      </c>
      <c r="AB239" s="69">
        <f t="shared" si="586"/>
        <v>5983.7981250000003</v>
      </c>
      <c r="AC239" s="69">
        <f t="shared" si="587"/>
        <v>0</v>
      </c>
      <c r="AD239" s="69">
        <f t="shared" si="588"/>
        <v>0</v>
      </c>
      <c r="AE239" s="69">
        <f>SUM(Y239:AD239)</f>
        <v>5983.7981250000003</v>
      </c>
      <c r="AF239" s="72">
        <f t="shared" si="485"/>
        <v>2991.8990625000001</v>
      </c>
      <c r="AG239" s="69">
        <f t="shared" si="624"/>
        <v>897.56971874999999</v>
      </c>
      <c r="AH239" s="69">
        <f t="shared" si="512"/>
        <v>221.21250000000001</v>
      </c>
      <c r="AI239" s="69">
        <f>AH239+AG239+AF239+AE239</f>
        <v>10094.47940625</v>
      </c>
      <c r="AJ239" s="78"/>
      <c r="AK239" s="71">
        <f t="shared" si="592"/>
        <v>0</v>
      </c>
      <c r="AL239" s="78"/>
      <c r="AM239" s="71">
        <f t="shared" si="611"/>
        <v>0</v>
      </c>
      <c r="AN239" s="71">
        <f>AJ239+AL239</f>
        <v>0</v>
      </c>
      <c r="AO239" s="71">
        <f>AK239+AM239</f>
        <v>0</v>
      </c>
      <c r="AP239" s="78"/>
      <c r="AQ239" s="71">
        <f t="shared" si="613"/>
        <v>0</v>
      </c>
      <c r="AR239" s="78"/>
      <c r="AS239" s="71">
        <f t="shared" si="614"/>
        <v>0</v>
      </c>
      <c r="AT239" s="70">
        <f>AP239+AR239</f>
        <v>0</v>
      </c>
      <c r="AU239" s="71">
        <f>AQ239+AS239</f>
        <v>0</v>
      </c>
      <c r="AV239" s="70">
        <f>AN239+AT239</f>
        <v>0</v>
      </c>
      <c r="AW239" s="71">
        <f>AO239+AU239</f>
        <v>0</v>
      </c>
      <c r="AX239" s="79"/>
      <c r="AY239" s="80"/>
      <c r="AZ239" s="79"/>
      <c r="BA239" s="80"/>
      <c r="BB239" s="71">
        <f t="shared" si="596"/>
        <v>0</v>
      </c>
      <c r="BC239" s="46"/>
      <c r="BD239" s="46"/>
      <c r="BE239" s="46"/>
      <c r="BF239" s="69">
        <f t="shared" si="597"/>
        <v>0</v>
      </c>
      <c r="BG239" s="69">
        <f>V239+W239+X239</f>
        <v>1</v>
      </c>
      <c r="BH239" s="69">
        <f t="shared" si="616"/>
        <v>2692.70915625</v>
      </c>
      <c r="BI239" s="72"/>
      <c r="BJ239" s="72">
        <f t="shared" si="607"/>
        <v>0</v>
      </c>
      <c r="BK239" s="69">
        <f t="shared" si="625"/>
        <v>1</v>
      </c>
      <c r="BL239" s="69">
        <f t="shared" ref="BL239:BL253" si="630">(AE239+AF239)*40%</f>
        <v>3590.278875</v>
      </c>
      <c r="BM239" s="69"/>
      <c r="BN239" s="69"/>
      <c r="BO239" s="69"/>
      <c r="BP239" s="72">
        <f>7079/18*BO239</f>
        <v>0</v>
      </c>
      <c r="BQ239" s="69">
        <f>AW239+BB239+BF239+BH239+BJ239+BL239+BP239</f>
        <v>6282.9880312499999</v>
      </c>
      <c r="BR239" s="69">
        <f>AE239+AG239+AH239+BF239+BP239</f>
        <v>7102.5803437499999</v>
      </c>
      <c r="BS239" s="69">
        <f>AW239+BB239+BH239+BJ239</f>
        <v>2692.70915625</v>
      </c>
      <c r="BT239" s="69">
        <f>AF239+BL239</f>
        <v>6582.1779375000006</v>
      </c>
      <c r="BU239" s="69">
        <f>SUM(AI239+BQ239)</f>
        <v>16377.4674375</v>
      </c>
      <c r="BV239" s="73">
        <f>BU239*12</f>
        <v>196529.60924999998</v>
      </c>
      <c r="BW239" s="54" t="s">
        <v>228</v>
      </c>
    </row>
    <row r="240" spans="1:76" s="55" customFormat="1" ht="14.25" customHeight="1" x14ac:dyDescent="0.3">
      <c r="A240" s="101">
        <v>10</v>
      </c>
      <c r="B240" s="192" t="s">
        <v>497</v>
      </c>
      <c r="C240" s="81" t="s">
        <v>129</v>
      </c>
      <c r="D240" s="46" t="s">
        <v>61</v>
      </c>
      <c r="E240" s="82" t="s">
        <v>95</v>
      </c>
      <c r="F240" s="133">
        <v>77</v>
      </c>
      <c r="G240" s="134">
        <v>43304</v>
      </c>
      <c r="H240" s="103">
        <v>45130</v>
      </c>
      <c r="I240" s="133" t="s">
        <v>167</v>
      </c>
      <c r="J240" s="46" t="s">
        <v>349</v>
      </c>
      <c r="K240" s="46" t="s">
        <v>64</v>
      </c>
      <c r="L240" s="77">
        <v>36</v>
      </c>
      <c r="M240" s="46">
        <v>5.41</v>
      </c>
      <c r="N240" s="68">
        <v>17697</v>
      </c>
      <c r="O240" s="69">
        <f t="shared" si="498"/>
        <v>95740.77</v>
      </c>
      <c r="P240" s="46"/>
      <c r="Q240" s="46"/>
      <c r="R240" s="46"/>
      <c r="S240" s="46"/>
      <c r="T240" s="46">
        <v>1</v>
      </c>
      <c r="U240" s="46">
        <v>1</v>
      </c>
      <c r="V240" s="67">
        <f t="shared" si="582"/>
        <v>0</v>
      </c>
      <c r="W240" s="67">
        <f t="shared" si="582"/>
        <v>1</v>
      </c>
      <c r="X240" s="67">
        <f t="shared" si="582"/>
        <v>1</v>
      </c>
      <c r="Y240" s="69">
        <f t="shared" si="583"/>
        <v>0</v>
      </c>
      <c r="Z240" s="69">
        <f t="shared" si="584"/>
        <v>0</v>
      </c>
      <c r="AA240" s="69">
        <f t="shared" si="585"/>
        <v>0</v>
      </c>
      <c r="AB240" s="69">
        <f t="shared" si="586"/>
        <v>0</v>
      </c>
      <c r="AC240" s="69">
        <f t="shared" si="587"/>
        <v>5983.7981250000003</v>
      </c>
      <c r="AD240" s="69">
        <f t="shared" si="588"/>
        <v>5983.7981250000003</v>
      </c>
      <c r="AE240" s="69">
        <f>SUM(Y240:AD240)</f>
        <v>11967.596250000001</v>
      </c>
      <c r="AF240" s="72">
        <f t="shared" si="485"/>
        <v>5983.7981250000003</v>
      </c>
      <c r="AG240" s="69">
        <f t="shared" si="624"/>
        <v>1795.1394375</v>
      </c>
      <c r="AH240" s="69">
        <f t="shared" si="512"/>
        <v>442.42500000000001</v>
      </c>
      <c r="AI240" s="69">
        <f>AH240+AG240+AF240+AE240</f>
        <v>20188.958812500001</v>
      </c>
      <c r="AJ240" s="78"/>
      <c r="AK240" s="71">
        <f t="shared" si="592"/>
        <v>0</v>
      </c>
      <c r="AL240" s="78"/>
      <c r="AM240" s="71">
        <f t="shared" si="611"/>
        <v>0</v>
      </c>
      <c r="AN240" s="71">
        <f>AJ240+AL240</f>
        <v>0</v>
      </c>
      <c r="AO240" s="71">
        <f>AK240+AM240</f>
        <v>0</v>
      </c>
      <c r="AP240" s="78"/>
      <c r="AQ240" s="71">
        <f t="shared" si="613"/>
        <v>0</v>
      </c>
      <c r="AR240" s="78"/>
      <c r="AS240" s="71">
        <f t="shared" si="614"/>
        <v>0</v>
      </c>
      <c r="AT240" s="70">
        <f>AP240+AR240</f>
        <v>0</v>
      </c>
      <c r="AU240" s="71">
        <f>AQ240+AS240</f>
        <v>0</v>
      </c>
      <c r="AV240" s="70">
        <f>AN240+AT240</f>
        <v>0</v>
      </c>
      <c r="AW240" s="71">
        <f>AO240+AU240</f>
        <v>0</v>
      </c>
      <c r="AX240" s="79"/>
      <c r="AY240" s="80"/>
      <c r="AZ240" s="79"/>
      <c r="BA240" s="80"/>
      <c r="BB240" s="71">
        <f t="shared" si="596"/>
        <v>0</v>
      </c>
      <c r="BC240" s="46"/>
      <c r="BD240" s="46"/>
      <c r="BE240" s="46"/>
      <c r="BF240" s="69">
        <f t="shared" si="597"/>
        <v>0</v>
      </c>
      <c r="BG240" s="69">
        <f>V240+W240+X240</f>
        <v>2</v>
      </c>
      <c r="BH240" s="69">
        <f t="shared" si="616"/>
        <v>5385.4183125</v>
      </c>
      <c r="BI240" s="72"/>
      <c r="BJ240" s="72">
        <f t="shared" si="607"/>
        <v>0</v>
      </c>
      <c r="BK240" s="69">
        <f t="shared" si="625"/>
        <v>2</v>
      </c>
      <c r="BL240" s="69">
        <f t="shared" si="630"/>
        <v>7180.5577499999999</v>
      </c>
      <c r="BM240" s="69"/>
      <c r="BN240" s="69"/>
      <c r="BO240" s="69"/>
      <c r="BP240" s="72">
        <f>7079/18*BO240</f>
        <v>0</v>
      </c>
      <c r="BQ240" s="69">
        <f>AW240+BB240+BF240+BH240+BJ240+BL240+BP240</f>
        <v>12565.9760625</v>
      </c>
      <c r="BR240" s="69">
        <f>AE240+AG240+AH240+BF240+BP240</f>
        <v>14205.1606875</v>
      </c>
      <c r="BS240" s="69">
        <f>AW240+BB240+BH240+BJ240</f>
        <v>5385.4183125</v>
      </c>
      <c r="BT240" s="69">
        <f>AF240+BL240</f>
        <v>13164.355875000001</v>
      </c>
      <c r="BU240" s="69">
        <f>SUM(AI240+BQ240)</f>
        <v>32754.934874999999</v>
      </c>
      <c r="BV240" s="73">
        <f>BU240*12</f>
        <v>393059.21849999996</v>
      </c>
      <c r="BW240" s="54" t="s">
        <v>228</v>
      </c>
    </row>
    <row r="241" spans="1:76" s="55" customFormat="1" ht="14.25" customHeight="1" x14ac:dyDescent="0.3">
      <c r="A241" s="101">
        <v>11</v>
      </c>
      <c r="B241" s="81" t="s">
        <v>265</v>
      </c>
      <c r="C241" s="81" t="s">
        <v>161</v>
      </c>
      <c r="D241" s="46" t="s">
        <v>61</v>
      </c>
      <c r="E241" s="102" t="s">
        <v>300</v>
      </c>
      <c r="F241" s="75"/>
      <c r="G241" s="76"/>
      <c r="H241" s="76"/>
      <c r="I241" s="75"/>
      <c r="J241" s="46" t="s">
        <v>65</v>
      </c>
      <c r="K241" s="46" t="s">
        <v>62</v>
      </c>
      <c r="L241" s="77">
        <v>2.08</v>
      </c>
      <c r="M241" s="46">
        <v>4.1900000000000004</v>
      </c>
      <c r="N241" s="68">
        <v>17697</v>
      </c>
      <c r="O241" s="69">
        <f t="shared" si="498"/>
        <v>74150.430000000008</v>
      </c>
      <c r="P241" s="46"/>
      <c r="Q241" s="46"/>
      <c r="R241" s="46"/>
      <c r="S241" s="46"/>
      <c r="T241" s="46">
        <v>2</v>
      </c>
      <c r="U241" s="46"/>
      <c r="V241" s="67">
        <f t="shared" si="582"/>
        <v>0</v>
      </c>
      <c r="W241" s="67">
        <f t="shared" si="582"/>
        <v>2</v>
      </c>
      <c r="X241" s="67">
        <f t="shared" si="582"/>
        <v>0</v>
      </c>
      <c r="Y241" s="69">
        <f t="shared" si="583"/>
        <v>0</v>
      </c>
      <c r="Z241" s="69">
        <f t="shared" si="584"/>
        <v>0</v>
      </c>
      <c r="AA241" s="69">
        <f t="shared" si="585"/>
        <v>0</v>
      </c>
      <c r="AB241" s="69">
        <f t="shared" si="586"/>
        <v>0</v>
      </c>
      <c r="AC241" s="69">
        <f t="shared" si="587"/>
        <v>9268.8037500000009</v>
      </c>
      <c r="AD241" s="69">
        <f t="shared" si="588"/>
        <v>0</v>
      </c>
      <c r="AE241" s="69">
        <f t="shared" ref="AE241:AE243" si="631">SUM(Y241:AD241)</f>
        <v>9268.8037500000009</v>
      </c>
      <c r="AF241" s="72">
        <f t="shared" si="485"/>
        <v>4634.4018750000005</v>
      </c>
      <c r="AG241" s="69">
        <v>0</v>
      </c>
      <c r="AH241" s="69">
        <f t="shared" si="512"/>
        <v>442.42500000000001</v>
      </c>
      <c r="AI241" s="69">
        <f t="shared" ref="AI241:AI282" si="632">AH241+AG241+AF241+AE241</f>
        <v>14345.630625000002</v>
      </c>
      <c r="AJ241" s="78"/>
      <c r="AK241" s="71">
        <f t="shared" si="592"/>
        <v>0</v>
      </c>
      <c r="AL241" s="78"/>
      <c r="AM241" s="71">
        <f>N241/18*AL241*50%</f>
        <v>0</v>
      </c>
      <c r="AN241" s="71"/>
      <c r="AO241" s="71">
        <f t="shared" ref="AO241:AO244" si="633">AK241+AM241</f>
        <v>0</v>
      </c>
      <c r="AP241" s="78"/>
      <c r="AQ241" s="71">
        <f>N241/18*AP241*50%</f>
        <v>0</v>
      </c>
      <c r="AR241" s="78"/>
      <c r="AS241" s="71">
        <f>N241/18*AR241*40%</f>
        <v>0</v>
      </c>
      <c r="AT241" s="70">
        <f t="shared" ref="AT241:AU256" si="634">AP241+AR241</f>
        <v>0</v>
      </c>
      <c r="AU241" s="71">
        <f t="shared" si="634"/>
        <v>0</v>
      </c>
      <c r="AV241" s="70">
        <f t="shared" ref="AV241:AW256" si="635">AN241+AT241</f>
        <v>0</v>
      </c>
      <c r="AW241" s="71">
        <f t="shared" si="635"/>
        <v>0</v>
      </c>
      <c r="AX241" s="79"/>
      <c r="AY241" s="80"/>
      <c r="AZ241" s="80"/>
      <c r="BA241" s="80"/>
      <c r="BB241" s="71">
        <f t="shared" si="596"/>
        <v>0</v>
      </c>
      <c r="BC241" s="46"/>
      <c r="BD241" s="46"/>
      <c r="BE241" s="46"/>
      <c r="BF241" s="69">
        <f t="shared" si="597"/>
        <v>0</v>
      </c>
      <c r="BG241" s="69">
        <f t="shared" ref="BG241:BG282" si="636">V241+W241+X241</f>
        <v>2</v>
      </c>
      <c r="BH241" s="69">
        <f>(O241/18*BG241)*1.5*30%</f>
        <v>3707.5215000000007</v>
      </c>
      <c r="BI241" s="72"/>
      <c r="BJ241" s="72">
        <f t="shared" si="607"/>
        <v>0</v>
      </c>
      <c r="BK241" s="69"/>
      <c r="BL241" s="69"/>
      <c r="BM241" s="69"/>
      <c r="BN241" s="69"/>
      <c r="BO241" s="69"/>
      <c r="BP241" s="72">
        <f t="shared" ref="BP241:BP282" si="637">7079/18*BO241</f>
        <v>0</v>
      </c>
      <c r="BQ241" s="69">
        <f t="shared" ref="BQ241:BQ282" si="638">AW241+BB241+BF241+BH241+BJ241+BL241+BP241</f>
        <v>3707.5215000000007</v>
      </c>
      <c r="BR241" s="69">
        <f t="shared" ref="BR241:BR282" si="639">AE241+AG241+AH241+BF241+BP241</f>
        <v>9711.2287500000002</v>
      </c>
      <c r="BS241" s="69">
        <f t="shared" ref="BS241:BS282" si="640">AW241+BB241+BH241+BJ241</f>
        <v>3707.5215000000007</v>
      </c>
      <c r="BT241" s="69">
        <f t="shared" ref="BT241:BT282" si="641">AF241+BL241</f>
        <v>4634.4018750000005</v>
      </c>
      <c r="BU241" s="69">
        <f t="shared" ref="BU241:BU282" si="642">SUM(AI241+BQ241)</f>
        <v>18053.152125000001</v>
      </c>
      <c r="BV241" s="73">
        <f t="shared" ref="BV241:BV282" si="643">BU241*12</f>
        <v>216637.82550000001</v>
      </c>
      <c r="BW241" s="54"/>
    </row>
    <row r="242" spans="1:76" s="55" customFormat="1" ht="14.25" customHeight="1" x14ac:dyDescent="0.3">
      <c r="A242" s="101">
        <v>12</v>
      </c>
      <c r="B242" s="81" t="s">
        <v>265</v>
      </c>
      <c r="C242" s="81" t="s">
        <v>454</v>
      </c>
      <c r="D242" s="46" t="s">
        <v>61</v>
      </c>
      <c r="E242" s="102" t="s">
        <v>300</v>
      </c>
      <c r="F242" s="75"/>
      <c r="G242" s="76"/>
      <c r="H242" s="76"/>
      <c r="I242" s="75"/>
      <c r="J242" s="46" t="s">
        <v>65</v>
      </c>
      <c r="K242" s="46" t="s">
        <v>62</v>
      </c>
      <c r="L242" s="77">
        <v>2.08</v>
      </c>
      <c r="M242" s="46">
        <v>4.1900000000000004</v>
      </c>
      <c r="N242" s="68">
        <v>17697</v>
      </c>
      <c r="O242" s="69">
        <f t="shared" si="498"/>
        <v>74150.430000000008</v>
      </c>
      <c r="P242" s="46"/>
      <c r="Q242" s="46"/>
      <c r="R242" s="46"/>
      <c r="S242" s="46"/>
      <c r="T242" s="46">
        <v>4</v>
      </c>
      <c r="U242" s="46"/>
      <c r="V242" s="67">
        <f t="shared" si="582"/>
        <v>0</v>
      </c>
      <c r="W242" s="67">
        <f t="shared" si="582"/>
        <v>4</v>
      </c>
      <c r="X242" s="67">
        <f t="shared" si="582"/>
        <v>0</v>
      </c>
      <c r="Y242" s="69">
        <f t="shared" si="583"/>
        <v>0</v>
      </c>
      <c r="Z242" s="69">
        <f t="shared" si="584"/>
        <v>0</v>
      </c>
      <c r="AA242" s="69">
        <f t="shared" si="585"/>
        <v>0</v>
      </c>
      <c r="AB242" s="69">
        <f t="shared" si="586"/>
        <v>0</v>
      </c>
      <c r="AC242" s="69">
        <f t="shared" si="587"/>
        <v>18537.607500000002</v>
      </c>
      <c r="AD242" s="69">
        <f t="shared" si="588"/>
        <v>0</v>
      </c>
      <c r="AE242" s="69">
        <f t="shared" si="631"/>
        <v>18537.607500000002</v>
      </c>
      <c r="AF242" s="72">
        <f t="shared" si="485"/>
        <v>9268.8037500000009</v>
      </c>
      <c r="AG242" s="69">
        <v>0</v>
      </c>
      <c r="AH242" s="69">
        <f t="shared" si="512"/>
        <v>884.85</v>
      </c>
      <c r="AI242" s="69">
        <f t="shared" si="632"/>
        <v>28691.261250000003</v>
      </c>
      <c r="AJ242" s="78"/>
      <c r="AK242" s="71">
        <f t="shared" si="592"/>
        <v>0</v>
      </c>
      <c r="AL242" s="78"/>
      <c r="AM242" s="71">
        <f>N242/18*AL242*50%</f>
        <v>0</v>
      </c>
      <c r="AN242" s="71"/>
      <c r="AO242" s="71">
        <f t="shared" si="633"/>
        <v>0</v>
      </c>
      <c r="AP242" s="78"/>
      <c r="AQ242" s="71">
        <f>N242/18*AP242*50%</f>
        <v>0</v>
      </c>
      <c r="AR242" s="78"/>
      <c r="AS242" s="71">
        <f>N242/18*AR242*40%</f>
        <v>0</v>
      </c>
      <c r="AT242" s="70">
        <f t="shared" si="634"/>
        <v>0</v>
      </c>
      <c r="AU242" s="71">
        <f t="shared" si="634"/>
        <v>0</v>
      </c>
      <c r="AV242" s="70">
        <f t="shared" si="635"/>
        <v>0</v>
      </c>
      <c r="AW242" s="71">
        <f t="shared" si="635"/>
        <v>0</v>
      </c>
      <c r="AX242" s="79"/>
      <c r="AY242" s="80"/>
      <c r="AZ242" s="80"/>
      <c r="BA242" s="80"/>
      <c r="BB242" s="71">
        <f t="shared" si="596"/>
        <v>0</v>
      </c>
      <c r="BC242" s="46"/>
      <c r="BD242" s="46"/>
      <c r="BE242" s="46"/>
      <c r="BF242" s="69">
        <f t="shared" si="597"/>
        <v>0</v>
      </c>
      <c r="BG242" s="69">
        <f t="shared" si="636"/>
        <v>4</v>
      </c>
      <c r="BH242" s="69">
        <f>(O242/18*BG242)*1.5*30%</f>
        <v>7415.0430000000015</v>
      </c>
      <c r="BI242" s="72"/>
      <c r="BJ242" s="72">
        <f t="shared" si="607"/>
        <v>0</v>
      </c>
      <c r="BK242" s="69"/>
      <c r="BL242" s="69"/>
      <c r="BM242" s="69"/>
      <c r="BN242" s="69"/>
      <c r="BO242" s="69"/>
      <c r="BP242" s="72">
        <f t="shared" si="637"/>
        <v>0</v>
      </c>
      <c r="BQ242" s="69">
        <f t="shared" si="638"/>
        <v>7415.0430000000015</v>
      </c>
      <c r="BR242" s="69">
        <f t="shared" si="639"/>
        <v>19422.4575</v>
      </c>
      <c r="BS242" s="69">
        <f t="shared" si="640"/>
        <v>7415.0430000000015</v>
      </c>
      <c r="BT242" s="69">
        <f t="shared" si="641"/>
        <v>9268.8037500000009</v>
      </c>
      <c r="BU242" s="69">
        <f t="shared" si="642"/>
        <v>36106.304250000001</v>
      </c>
      <c r="BV242" s="73">
        <f t="shared" si="643"/>
        <v>433275.65100000001</v>
      </c>
      <c r="BW242" s="54"/>
    </row>
    <row r="243" spans="1:76" s="55" customFormat="1" ht="14.25" customHeight="1" x14ac:dyDescent="0.3">
      <c r="A243" s="101">
        <v>13</v>
      </c>
      <c r="B243" s="68" t="s">
        <v>297</v>
      </c>
      <c r="C243" s="104" t="s">
        <v>437</v>
      </c>
      <c r="D243" s="46" t="s">
        <v>61</v>
      </c>
      <c r="E243" s="82" t="s">
        <v>298</v>
      </c>
      <c r="F243" s="75">
        <v>84</v>
      </c>
      <c r="G243" s="76">
        <v>43308</v>
      </c>
      <c r="H243" s="76">
        <v>45134</v>
      </c>
      <c r="I243" s="75" t="s">
        <v>170</v>
      </c>
      <c r="J243" s="67" t="s">
        <v>350</v>
      </c>
      <c r="K243" s="67" t="s">
        <v>68</v>
      </c>
      <c r="L243" s="105">
        <v>11</v>
      </c>
      <c r="M243" s="67">
        <v>4.8099999999999996</v>
      </c>
      <c r="N243" s="68">
        <v>17697</v>
      </c>
      <c r="O243" s="69">
        <f t="shared" si="498"/>
        <v>85122.569999999992</v>
      </c>
      <c r="P243" s="67"/>
      <c r="Q243" s="67"/>
      <c r="R243" s="67"/>
      <c r="S243" s="67">
        <v>2</v>
      </c>
      <c r="T243" s="67"/>
      <c r="U243" s="67"/>
      <c r="V243" s="67">
        <f t="shared" si="582"/>
        <v>2</v>
      </c>
      <c r="W243" s="67">
        <f t="shared" si="582"/>
        <v>0</v>
      </c>
      <c r="X243" s="67">
        <f t="shared" si="582"/>
        <v>0</v>
      </c>
      <c r="Y243" s="69">
        <f t="shared" si="583"/>
        <v>0</v>
      </c>
      <c r="Z243" s="69">
        <f t="shared" si="584"/>
        <v>0</v>
      </c>
      <c r="AA243" s="69">
        <f t="shared" si="585"/>
        <v>0</v>
      </c>
      <c r="AB243" s="69">
        <f t="shared" si="586"/>
        <v>10640.321249999999</v>
      </c>
      <c r="AC243" s="69">
        <f t="shared" si="587"/>
        <v>0</v>
      </c>
      <c r="AD243" s="69">
        <f t="shared" si="588"/>
        <v>0</v>
      </c>
      <c r="AE243" s="69">
        <f t="shared" si="631"/>
        <v>10640.321249999999</v>
      </c>
      <c r="AF243" s="72">
        <f t="shared" si="485"/>
        <v>5320.1606249999995</v>
      </c>
      <c r="AG243" s="69">
        <f t="shared" ref="AG243:AG246" si="644">(AE243+AF243)*10%</f>
        <v>1596.0481874999998</v>
      </c>
      <c r="AH243" s="69">
        <f t="shared" si="512"/>
        <v>442.42500000000001</v>
      </c>
      <c r="AI243" s="69">
        <f t="shared" si="632"/>
        <v>17998.955062499997</v>
      </c>
      <c r="AJ243" s="106"/>
      <c r="AK243" s="71">
        <f t="shared" si="592"/>
        <v>0</v>
      </c>
      <c r="AL243" s="106"/>
      <c r="AM243" s="71">
        <f t="shared" ref="AM243:AM250" si="645">N243/16*AL243*50%</f>
        <v>0</v>
      </c>
      <c r="AN243" s="71"/>
      <c r="AO243" s="71">
        <f t="shared" si="633"/>
        <v>0</v>
      </c>
      <c r="AP243" s="106"/>
      <c r="AQ243" s="71">
        <f t="shared" ref="AQ243:AQ250" si="646">N243/16*AP243*50%</f>
        <v>0</v>
      </c>
      <c r="AR243" s="71"/>
      <c r="AS243" s="71">
        <f t="shared" ref="AS243:AS250" si="647">N243/16*AR243*40%</f>
        <v>0</v>
      </c>
      <c r="AT243" s="70">
        <f t="shared" si="634"/>
        <v>0</v>
      </c>
      <c r="AU243" s="71">
        <f t="shared" si="634"/>
        <v>0</v>
      </c>
      <c r="AV243" s="70">
        <f t="shared" si="635"/>
        <v>0</v>
      </c>
      <c r="AW243" s="71">
        <f t="shared" si="635"/>
        <v>0</v>
      </c>
      <c r="AX243" s="107"/>
      <c r="AY243" s="124"/>
      <c r="AZ243" s="124"/>
      <c r="BA243" s="124"/>
      <c r="BB243" s="71">
        <f t="shared" si="596"/>
        <v>0</v>
      </c>
      <c r="BC243" s="67"/>
      <c r="BD243" s="67"/>
      <c r="BE243" s="67"/>
      <c r="BF243" s="69">
        <f t="shared" si="597"/>
        <v>0</v>
      </c>
      <c r="BG243" s="69">
        <f t="shared" si="636"/>
        <v>2</v>
      </c>
      <c r="BH243" s="69">
        <f t="shared" ref="BH243:BH246" si="648">(AE243+AF243)*30%</f>
        <v>4788.1445624999988</v>
      </c>
      <c r="BI243" s="69"/>
      <c r="BJ243" s="72">
        <f t="shared" si="607"/>
        <v>0</v>
      </c>
      <c r="BK243" s="69">
        <f t="shared" si="625"/>
        <v>2</v>
      </c>
      <c r="BL243" s="69">
        <f>(AE243+AF243)*30%</f>
        <v>4788.1445624999988</v>
      </c>
      <c r="BM243" s="69"/>
      <c r="BN243" s="69"/>
      <c r="BO243" s="69"/>
      <c r="BP243" s="72">
        <f t="shared" si="637"/>
        <v>0</v>
      </c>
      <c r="BQ243" s="69">
        <f t="shared" si="638"/>
        <v>9576.2891249999975</v>
      </c>
      <c r="BR243" s="69">
        <f t="shared" si="639"/>
        <v>12678.794437499999</v>
      </c>
      <c r="BS243" s="69">
        <f t="shared" si="640"/>
        <v>4788.1445624999988</v>
      </c>
      <c r="BT243" s="69">
        <f t="shared" si="641"/>
        <v>10108.305187499998</v>
      </c>
      <c r="BU243" s="69">
        <f t="shared" si="642"/>
        <v>27575.244187499993</v>
      </c>
      <c r="BV243" s="73">
        <f t="shared" si="643"/>
        <v>330902.93024999992</v>
      </c>
      <c r="BW243" s="54" t="s">
        <v>232</v>
      </c>
    </row>
    <row r="244" spans="1:76" s="55" customFormat="1" ht="14.25" customHeight="1" x14ac:dyDescent="0.3">
      <c r="A244" s="101">
        <v>14</v>
      </c>
      <c r="B244" s="68" t="s">
        <v>297</v>
      </c>
      <c r="C244" s="104" t="s">
        <v>427</v>
      </c>
      <c r="D244" s="46" t="s">
        <v>61</v>
      </c>
      <c r="E244" s="82" t="s">
        <v>298</v>
      </c>
      <c r="F244" s="75">
        <v>84</v>
      </c>
      <c r="G244" s="76">
        <v>43308</v>
      </c>
      <c r="H244" s="76">
        <v>45134</v>
      </c>
      <c r="I244" s="75" t="s">
        <v>170</v>
      </c>
      <c r="J244" s="67" t="s">
        <v>350</v>
      </c>
      <c r="K244" s="67" t="s">
        <v>68</v>
      </c>
      <c r="L244" s="105">
        <v>11</v>
      </c>
      <c r="M244" s="67">
        <v>4.8099999999999996</v>
      </c>
      <c r="N244" s="68">
        <v>17697</v>
      </c>
      <c r="O244" s="69">
        <f t="shared" si="498"/>
        <v>85122.569999999992</v>
      </c>
      <c r="P244" s="67"/>
      <c r="Q244" s="67"/>
      <c r="R244" s="67"/>
      <c r="S244" s="67">
        <v>2</v>
      </c>
      <c r="T244" s="67"/>
      <c r="U244" s="67"/>
      <c r="V244" s="67">
        <f t="shared" ref="V244" si="649">SUM(P244+S244)</f>
        <v>2</v>
      </c>
      <c r="W244" s="67">
        <f t="shared" ref="W244:X244" si="650">SUM(Q244+T244)</f>
        <v>0</v>
      </c>
      <c r="X244" s="67">
        <f t="shared" si="650"/>
        <v>0</v>
      </c>
      <c r="Y244" s="69">
        <f t="shared" si="583"/>
        <v>0</v>
      </c>
      <c r="Z244" s="69">
        <f t="shared" si="584"/>
        <v>0</v>
      </c>
      <c r="AA244" s="69">
        <f t="shared" si="585"/>
        <v>0</v>
      </c>
      <c r="AB244" s="69">
        <f t="shared" si="586"/>
        <v>10640.321249999999</v>
      </c>
      <c r="AC244" s="69">
        <f t="shared" si="587"/>
        <v>0</v>
      </c>
      <c r="AD244" s="69">
        <f t="shared" si="588"/>
        <v>0</v>
      </c>
      <c r="AE244" s="69">
        <f t="shared" ref="AE244" si="651">SUM(Y244:AD244)</f>
        <v>10640.321249999999</v>
      </c>
      <c r="AF244" s="72">
        <f t="shared" si="485"/>
        <v>5320.1606249999995</v>
      </c>
      <c r="AG244" s="69">
        <f t="shared" si="644"/>
        <v>1596.0481874999998</v>
      </c>
      <c r="AH244" s="69">
        <f t="shared" si="512"/>
        <v>442.42500000000001</v>
      </c>
      <c r="AI244" s="69">
        <f t="shared" si="632"/>
        <v>17998.955062499997</v>
      </c>
      <c r="AJ244" s="106"/>
      <c r="AK244" s="71">
        <f t="shared" si="592"/>
        <v>0</v>
      </c>
      <c r="AL244" s="106"/>
      <c r="AM244" s="71">
        <f t="shared" si="645"/>
        <v>0</v>
      </c>
      <c r="AN244" s="71"/>
      <c r="AO244" s="71">
        <f t="shared" si="633"/>
        <v>0</v>
      </c>
      <c r="AP244" s="106"/>
      <c r="AQ244" s="71">
        <f t="shared" si="646"/>
        <v>0</v>
      </c>
      <c r="AR244" s="71"/>
      <c r="AS244" s="71">
        <f t="shared" si="647"/>
        <v>0</v>
      </c>
      <c r="AT244" s="70">
        <f t="shared" si="634"/>
        <v>0</v>
      </c>
      <c r="AU244" s="71">
        <f t="shared" si="634"/>
        <v>0</v>
      </c>
      <c r="AV244" s="70">
        <f t="shared" si="635"/>
        <v>0</v>
      </c>
      <c r="AW244" s="71">
        <f t="shared" si="635"/>
        <v>0</v>
      </c>
      <c r="AX244" s="107"/>
      <c r="AY244" s="124"/>
      <c r="AZ244" s="124"/>
      <c r="BA244" s="124"/>
      <c r="BB244" s="71">
        <f t="shared" si="596"/>
        <v>0</v>
      </c>
      <c r="BC244" s="67"/>
      <c r="BD244" s="67"/>
      <c r="BE244" s="67"/>
      <c r="BF244" s="69">
        <f t="shared" si="597"/>
        <v>0</v>
      </c>
      <c r="BG244" s="69">
        <f t="shared" si="636"/>
        <v>2</v>
      </c>
      <c r="BH244" s="69">
        <f t="shared" si="648"/>
        <v>4788.1445624999988</v>
      </c>
      <c r="BI244" s="69"/>
      <c r="BJ244" s="72">
        <f t="shared" si="607"/>
        <v>0</v>
      </c>
      <c r="BK244" s="69">
        <f t="shared" si="625"/>
        <v>2</v>
      </c>
      <c r="BL244" s="69">
        <f>(AE244+AF244)*30%</f>
        <v>4788.1445624999988</v>
      </c>
      <c r="BM244" s="69"/>
      <c r="BN244" s="69"/>
      <c r="BO244" s="69"/>
      <c r="BP244" s="72">
        <f t="shared" si="637"/>
        <v>0</v>
      </c>
      <c r="BQ244" s="69">
        <f t="shared" si="638"/>
        <v>9576.2891249999975</v>
      </c>
      <c r="BR244" s="69">
        <f t="shared" si="639"/>
        <v>12678.794437499999</v>
      </c>
      <c r="BS244" s="69">
        <f t="shared" si="640"/>
        <v>4788.1445624999988</v>
      </c>
      <c r="BT244" s="69">
        <f t="shared" si="641"/>
        <v>10108.305187499998</v>
      </c>
      <c r="BU244" s="69">
        <f t="shared" si="642"/>
        <v>27575.244187499993</v>
      </c>
      <c r="BV244" s="73">
        <f t="shared" si="643"/>
        <v>330902.93024999992</v>
      </c>
      <c r="BW244" s="54" t="s">
        <v>232</v>
      </c>
    </row>
    <row r="245" spans="1:76" s="55" customFormat="1" ht="14.25" customHeight="1" x14ac:dyDescent="0.3">
      <c r="A245" s="101">
        <v>15</v>
      </c>
      <c r="B245" s="81" t="s">
        <v>84</v>
      </c>
      <c r="C245" s="104" t="s">
        <v>437</v>
      </c>
      <c r="D245" s="46" t="s">
        <v>61</v>
      </c>
      <c r="E245" s="102" t="s">
        <v>365</v>
      </c>
      <c r="F245" s="81">
        <v>99</v>
      </c>
      <c r="G245" s="148">
        <v>43661</v>
      </c>
      <c r="H245" s="148">
        <v>45488</v>
      </c>
      <c r="I245" s="81" t="s">
        <v>170</v>
      </c>
      <c r="J245" s="46" t="s">
        <v>348</v>
      </c>
      <c r="K245" s="46" t="s">
        <v>72</v>
      </c>
      <c r="L245" s="77">
        <v>21.03</v>
      </c>
      <c r="M245" s="46">
        <v>5.12</v>
      </c>
      <c r="N245" s="68">
        <v>17697</v>
      </c>
      <c r="O245" s="69">
        <f t="shared" si="498"/>
        <v>90608.639999999999</v>
      </c>
      <c r="P245" s="46"/>
      <c r="Q245" s="46"/>
      <c r="R245" s="46"/>
      <c r="S245" s="46">
        <v>2</v>
      </c>
      <c r="T245" s="46"/>
      <c r="U245" s="46"/>
      <c r="V245" s="67">
        <f t="shared" si="582"/>
        <v>2</v>
      </c>
      <c r="W245" s="67">
        <f t="shared" si="582"/>
        <v>0</v>
      </c>
      <c r="X245" s="67">
        <f t="shared" si="582"/>
        <v>0</v>
      </c>
      <c r="Y245" s="69">
        <f t="shared" si="583"/>
        <v>0</v>
      </c>
      <c r="Z245" s="69">
        <f t="shared" si="584"/>
        <v>0</v>
      </c>
      <c r="AA245" s="69">
        <f t="shared" si="585"/>
        <v>0</v>
      </c>
      <c r="AB245" s="69">
        <f t="shared" si="586"/>
        <v>11326.08</v>
      </c>
      <c r="AC245" s="69">
        <f t="shared" si="587"/>
        <v>0</v>
      </c>
      <c r="AD245" s="69">
        <f t="shared" si="588"/>
        <v>0</v>
      </c>
      <c r="AE245" s="69">
        <f t="shared" ref="AE245" si="652">SUM(Y245:AD245)</f>
        <v>11326.08</v>
      </c>
      <c r="AF245" s="72">
        <f t="shared" si="485"/>
        <v>5663.04</v>
      </c>
      <c r="AG245" s="69">
        <f t="shared" si="644"/>
        <v>1698.912</v>
      </c>
      <c r="AH245" s="69">
        <f t="shared" si="512"/>
        <v>442.42500000000001</v>
      </c>
      <c r="AI245" s="69">
        <f t="shared" si="632"/>
        <v>19130.457000000002</v>
      </c>
      <c r="AJ245" s="78"/>
      <c r="AK245" s="71">
        <f t="shared" si="592"/>
        <v>0</v>
      </c>
      <c r="AL245" s="78"/>
      <c r="AM245" s="71">
        <f t="shared" si="645"/>
        <v>0</v>
      </c>
      <c r="AN245" s="71"/>
      <c r="AO245" s="71"/>
      <c r="AP245" s="78"/>
      <c r="AQ245" s="71">
        <f t="shared" si="646"/>
        <v>0</v>
      </c>
      <c r="AR245" s="78"/>
      <c r="AS245" s="71">
        <f t="shared" si="647"/>
        <v>0</v>
      </c>
      <c r="AT245" s="70">
        <f t="shared" si="634"/>
        <v>0</v>
      </c>
      <c r="AU245" s="71">
        <f t="shared" si="634"/>
        <v>0</v>
      </c>
      <c r="AV245" s="70">
        <f t="shared" si="635"/>
        <v>0</v>
      </c>
      <c r="AW245" s="71">
        <f t="shared" si="635"/>
        <v>0</v>
      </c>
      <c r="AX245" s="79"/>
      <c r="AY245" s="80"/>
      <c r="AZ245" s="80"/>
      <c r="BA245" s="80"/>
      <c r="BB245" s="71">
        <f t="shared" si="596"/>
        <v>0</v>
      </c>
      <c r="BC245" s="46"/>
      <c r="BD245" s="46"/>
      <c r="BE245" s="46"/>
      <c r="BF245" s="69">
        <f t="shared" si="597"/>
        <v>0</v>
      </c>
      <c r="BG245" s="69">
        <f t="shared" si="636"/>
        <v>2</v>
      </c>
      <c r="BH245" s="69">
        <f t="shared" si="648"/>
        <v>5096.7359999999999</v>
      </c>
      <c r="BI245" s="72"/>
      <c r="BJ245" s="72">
        <f t="shared" si="607"/>
        <v>0</v>
      </c>
      <c r="BK245" s="69">
        <f t="shared" si="625"/>
        <v>2</v>
      </c>
      <c r="BL245" s="69">
        <f>(AE245+AF245)*35%</f>
        <v>5946.1919999999991</v>
      </c>
      <c r="BM245" s="69"/>
      <c r="BN245" s="69"/>
      <c r="BO245" s="69"/>
      <c r="BP245" s="72">
        <f t="shared" si="637"/>
        <v>0</v>
      </c>
      <c r="BQ245" s="69">
        <f t="shared" si="638"/>
        <v>11042.928</v>
      </c>
      <c r="BR245" s="69">
        <f t="shared" si="639"/>
        <v>13467.416999999999</v>
      </c>
      <c r="BS245" s="69">
        <f t="shared" si="640"/>
        <v>5096.7359999999999</v>
      </c>
      <c r="BT245" s="69">
        <f t="shared" si="641"/>
        <v>11609.232</v>
      </c>
      <c r="BU245" s="69">
        <f t="shared" si="642"/>
        <v>30173.385000000002</v>
      </c>
      <c r="BV245" s="73">
        <f t="shared" si="643"/>
        <v>362080.62</v>
      </c>
      <c r="BW245" s="54" t="s">
        <v>231</v>
      </c>
    </row>
    <row r="246" spans="1:76" s="55" customFormat="1" ht="14.25" customHeight="1" x14ac:dyDescent="0.3">
      <c r="A246" s="101">
        <v>16</v>
      </c>
      <c r="B246" s="81" t="s">
        <v>84</v>
      </c>
      <c r="C246" s="104" t="s">
        <v>427</v>
      </c>
      <c r="D246" s="46" t="s">
        <v>61</v>
      </c>
      <c r="E246" s="102" t="s">
        <v>365</v>
      </c>
      <c r="F246" s="81">
        <v>99</v>
      </c>
      <c r="G246" s="148">
        <v>43661</v>
      </c>
      <c r="H246" s="148">
        <v>45488</v>
      </c>
      <c r="I246" s="81" t="s">
        <v>170</v>
      </c>
      <c r="J246" s="46" t="s">
        <v>348</v>
      </c>
      <c r="K246" s="46" t="s">
        <v>72</v>
      </c>
      <c r="L246" s="77">
        <v>21.03</v>
      </c>
      <c r="M246" s="46">
        <v>5.12</v>
      </c>
      <c r="N246" s="68">
        <v>17697</v>
      </c>
      <c r="O246" s="69">
        <f t="shared" si="498"/>
        <v>90608.639999999999</v>
      </c>
      <c r="P246" s="46"/>
      <c r="Q246" s="46"/>
      <c r="R246" s="46"/>
      <c r="S246" s="46">
        <v>2</v>
      </c>
      <c r="T246" s="46"/>
      <c r="U246" s="46"/>
      <c r="V246" s="67">
        <f t="shared" ref="V246" si="653">SUM(P246+S246)</f>
        <v>2</v>
      </c>
      <c r="W246" s="67">
        <f t="shared" ref="W246:X246" si="654">SUM(Q246+T246)</f>
        <v>0</v>
      </c>
      <c r="X246" s="67">
        <f t="shared" si="654"/>
        <v>0</v>
      </c>
      <c r="Y246" s="69">
        <f t="shared" si="583"/>
        <v>0</v>
      </c>
      <c r="Z246" s="69">
        <f t="shared" si="584"/>
        <v>0</v>
      </c>
      <c r="AA246" s="69">
        <f t="shared" si="585"/>
        <v>0</v>
      </c>
      <c r="AB246" s="69">
        <f t="shared" si="586"/>
        <v>11326.08</v>
      </c>
      <c r="AC246" s="69">
        <f t="shared" si="587"/>
        <v>0</v>
      </c>
      <c r="AD246" s="69">
        <f t="shared" si="588"/>
        <v>0</v>
      </c>
      <c r="AE246" s="69">
        <f t="shared" ref="AE246" si="655">SUM(Y246:AD246)</f>
        <v>11326.08</v>
      </c>
      <c r="AF246" s="72">
        <f t="shared" si="485"/>
        <v>5663.04</v>
      </c>
      <c r="AG246" s="69">
        <f t="shared" si="644"/>
        <v>1698.912</v>
      </c>
      <c r="AH246" s="69">
        <f t="shared" si="512"/>
        <v>442.42500000000001</v>
      </c>
      <c r="AI246" s="69">
        <f t="shared" si="632"/>
        <v>19130.457000000002</v>
      </c>
      <c r="AJ246" s="78"/>
      <c r="AK246" s="71">
        <f t="shared" si="592"/>
        <v>0</v>
      </c>
      <c r="AL246" s="78"/>
      <c r="AM246" s="71">
        <f t="shared" si="645"/>
        <v>0</v>
      </c>
      <c r="AN246" s="71"/>
      <c r="AO246" s="71"/>
      <c r="AP246" s="78"/>
      <c r="AQ246" s="71">
        <f t="shared" si="646"/>
        <v>0</v>
      </c>
      <c r="AR246" s="78"/>
      <c r="AS246" s="71">
        <f t="shared" si="647"/>
        <v>0</v>
      </c>
      <c r="AT246" s="70">
        <f t="shared" si="634"/>
        <v>0</v>
      </c>
      <c r="AU246" s="71">
        <f t="shared" si="634"/>
        <v>0</v>
      </c>
      <c r="AV246" s="70">
        <f t="shared" si="635"/>
        <v>0</v>
      </c>
      <c r="AW246" s="71">
        <f t="shared" si="635"/>
        <v>0</v>
      </c>
      <c r="AX246" s="79"/>
      <c r="AY246" s="80"/>
      <c r="AZ246" s="80"/>
      <c r="BA246" s="80"/>
      <c r="BB246" s="71">
        <f t="shared" si="596"/>
        <v>0</v>
      </c>
      <c r="BC246" s="46"/>
      <c r="BD246" s="46"/>
      <c r="BE246" s="46"/>
      <c r="BF246" s="69">
        <f t="shared" si="597"/>
        <v>0</v>
      </c>
      <c r="BG246" s="69">
        <f t="shared" si="636"/>
        <v>2</v>
      </c>
      <c r="BH246" s="69">
        <f t="shared" si="648"/>
        <v>5096.7359999999999</v>
      </c>
      <c r="BI246" s="72"/>
      <c r="BJ246" s="72">
        <f t="shared" si="607"/>
        <v>0</v>
      </c>
      <c r="BK246" s="69">
        <f t="shared" si="625"/>
        <v>2</v>
      </c>
      <c r="BL246" s="69">
        <f t="shared" ref="BL246:BL250" si="656">(AE246+AF246)*35%</f>
        <v>5946.1919999999991</v>
      </c>
      <c r="BM246" s="69"/>
      <c r="BN246" s="69"/>
      <c r="BO246" s="69"/>
      <c r="BP246" s="72">
        <f t="shared" si="637"/>
        <v>0</v>
      </c>
      <c r="BQ246" s="69">
        <f t="shared" si="638"/>
        <v>11042.928</v>
      </c>
      <c r="BR246" s="69">
        <f t="shared" si="639"/>
        <v>13467.416999999999</v>
      </c>
      <c r="BS246" s="69">
        <f t="shared" si="640"/>
        <v>5096.7359999999999</v>
      </c>
      <c r="BT246" s="69">
        <f t="shared" si="641"/>
        <v>11609.232</v>
      </c>
      <c r="BU246" s="69">
        <f t="shared" si="642"/>
        <v>30173.385000000002</v>
      </c>
      <c r="BV246" s="73">
        <f t="shared" si="643"/>
        <v>362080.62</v>
      </c>
      <c r="BW246" s="54" t="s">
        <v>231</v>
      </c>
    </row>
    <row r="247" spans="1:76" s="55" customFormat="1" ht="14.25" customHeight="1" x14ac:dyDescent="0.3">
      <c r="A247" s="101">
        <v>17</v>
      </c>
      <c r="B247" s="81" t="s">
        <v>258</v>
      </c>
      <c r="C247" s="81" t="s">
        <v>389</v>
      </c>
      <c r="D247" s="46" t="s">
        <v>61</v>
      </c>
      <c r="E247" s="102" t="s">
        <v>259</v>
      </c>
      <c r="F247" s="81"/>
      <c r="G247" s="148"/>
      <c r="H247" s="148"/>
      <c r="I247" s="81"/>
      <c r="J247" s="46" t="s">
        <v>65</v>
      </c>
      <c r="K247" s="46" t="s">
        <v>62</v>
      </c>
      <c r="L247" s="77">
        <v>2</v>
      </c>
      <c r="M247" s="46">
        <v>4.1900000000000004</v>
      </c>
      <c r="N247" s="68">
        <v>17697</v>
      </c>
      <c r="O247" s="69">
        <f t="shared" si="498"/>
        <v>74150.430000000008</v>
      </c>
      <c r="P247" s="46"/>
      <c r="Q247" s="46"/>
      <c r="R247" s="46"/>
      <c r="S247" s="46"/>
      <c r="T247" s="46"/>
      <c r="U247" s="46">
        <v>1</v>
      </c>
      <c r="V247" s="67">
        <f t="shared" ref="V247:X249" si="657">SUM(P247+S247)</f>
        <v>0</v>
      </c>
      <c r="W247" s="67">
        <f t="shared" si="657"/>
        <v>0</v>
      </c>
      <c r="X247" s="67">
        <f t="shared" si="657"/>
        <v>1</v>
      </c>
      <c r="Y247" s="69">
        <f t="shared" si="583"/>
        <v>0</v>
      </c>
      <c r="Z247" s="69">
        <f t="shared" si="584"/>
        <v>0</v>
      </c>
      <c r="AA247" s="69">
        <f t="shared" si="585"/>
        <v>0</v>
      </c>
      <c r="AB247" s="69">
        <f t="shared" si="586"/>
        <v>0</v>
      </c>
      <c r="AC247" s="69">
        <f t="shared" si="587"/>
        <v>0</v>
      </c>
      <c r="AD247" s="69">
        <f t="shared" si="588"/>
        <v>4634.4018750000005</v>
      </c>
      <c r="AE247" s="69">
        <f t="shared" ref="AE247:AE249" si="658">SUM(Y247:AD247)</f>
        <v>4634.4018750000005</v>
      </c>
      <c r="AF247" s="72">
        <f t="shared" si="485"/>
        <v>2317.2009375000002</v>
      </c>
      <c r="AG247" s="69">
        <f t="shared" si="624"/>
        <v>695.16028125000014</v>
      </c>
      <c r="AH247" s="69">
        <f t="shared" si="512"/>
        <v>221.21250000000001</v>
      </c>
      <c r="AI247" s="69">
        <f t="shared" si="632"/>
        <v>7867.9755937500013</v>
      </c>
      <c r="AJ247" s="78"/>
      <c r="AK247" s="71">
        <f t="shared" si="592"/>
        <v>0</v>
      </c>
      <c r="AL247" s="78"/>
      <c r="AM247" s="71">
        <f t="shared" si="645"/>
        <v>0</v>
      </c>
      <c r="AN247" s="71"/>
      <c r="AO247" s="71">
        <f t="shared" ref="AO247:AO282" si="659">AK247+AM247</f>
        <v>0</v>
      </c>
      <c r="AP247" s="78"/>
      <c r="AQ247" s="71">
        <f t="shared" si="646"/>
        <v>0</v>
      </c>
      <c r="AR247" s="78"/>
      <c r="AS247" s="71">
        <f t="shared" si="647"/>
        <v>0</v>
      </c>
      <c r="AT247" s="70">
        <f t="shared" si="634"/>
        <v>0</v>
      </c>
      <c r="AU247" s="71">
        <f t="shared" si="634"/>
        <v>0</v>
      </c>
      <c r="AV247" s="70">
        <f t="shared" si="635"/>
        <v>0</v>
      </c>
      <c r="AW247" s="71">
        <f t="shared" si="635"/>
        <v>0</v>
      </c>
      <c r="AX247" s="79"/>
      <c r="AY247" s="80"/>
      <c r="AZ247" s="80"/>
      <c r="BA247" s="80"/>
      <c r="BB247" s="71">
        <f t="shared" si="596"/>
        <v>0</v>
      </c>
      <c r="BC247" s="46"/>
      <c r="BD247" s="46"/>
      <c r="BE247" s="46"/>
      <c r="BF247" s="69">
        <f t="shared" si="597"/>
        <v>0</v>
      </c>
      <c r="BG247" s="69">
        <f t="shared" si="636"/>
        <v>1</v>
      </c>
      <c r="BH247" s="69">
        <f t="shared" si="616"/>
        <v>2085.4808437500001</v>
      </c>
      <c r="BI247" s="72"/>
      <c r="BJ247" s="72">
        <f t="shared" si="607"/>
        <v>0</v>
      </c>
      <c r="BK247" s="69"/>
      <c r="BL247" s="69"/>
      <c r="BM247" s="69"/>
      <c r="BN247" s="69"/>
      <c r="BO247" s="72"/>
      <c r="BP247" s="72">
        <f t="shared" si="637"/>
        <v>0</v>
      </c>
      <c r="BQ247" s="69">
        <f t="shared" si="638"/>
        <v>2085.4808437500001</v>
      </c>
      <c r="BR247" s="69">
        <f t="shared" si="639"/>
        <v>5550.7746562500006</v>
      </c>
      <c r="BS247" s="69">
        <f t="shared" si="640"/>
        <v>2085.4808437500001</v>
      </c>
      <c r="BT247" s="69">
        <f t="shared" si="641"/>
        <v>2317.2009375000002</v>
      </c>
      <c r="BU247" s="69">
        <f t="shared" si="642"/>
        <v>9953.4564375000009</v>
      </c>
      <c r="BV247" s="73">
        <f t="shared" si="643"/>
        <v>119441.47725000001</v>
      </c>
      <c r="BW247" s="54"/>
    </row>
    <row r="248" spans="1:76" s="55" customFormat="1" ht="14.25" customHeight="1" x14ac:dyDescent="0.3">
      <c r="A248" s="101">
        <v>18</v>
      </c>
      <c r="B248" s="1" t="s">
        <v>497</v>
      </c>
      <c r="C248" s="81" t="s">
        <v>438</v>
      </c>
      <c r="D248" s="46" t="s">
        <v>61</v>
      </c>
      <c r="E248" s="82" t="s">
        <v>153</v>
      </c>
      <c r="F248" s="75">
        <v>90</v>
      </c>
      <c r="G248" s="76">
        <v>43453</v>
      </c>
      <c r="H248" s="76">
        <v>45279</v>
      </c>
      <c r="I248" s="75" t="s">
        <v>170</v>
      </c>
      <c r="J248" s="46" t="s">
        <v>348</v>
      </c>
      <c r="K248" s="46" t="s">
        <v>72</v>
      </c>
      <c r="L248" s="77">
        <v>17.059999999999999</v>
      </c>
      <c r="M248" s="46">
        <v>5.03</v>
      </c>
      <c r="N248" s="68">
        <v>17697</v>
      </c>
      <c r="O248" s="69">
        <f t="shared" si="498"/>
        <v>89015.91</v>
      </c>
      <c r="P248" s="46"/>
      <c r="Q248" s="46"/>
      <c r="R248" s="46"/>
      <c r="S248" s="46">
        <v>1</v>
      </c>
      <c r="T248" s="46"/>
      <c r="U248" s="46"/>
      <c r="V248" s="67">
        <f t="shared" si="657"/>
        <v>1</v>
      </c>
      <c r="W248" s="67">
        <f t="shared" si="657"/>
        <v>0</v>
      </c>
      <c r="X248" s="67">
        <f t="shared" si="657"/>
        <v>0</v>
      </c>
      <c r="Y248" s="69">
        <f t="shared" si="583"/>
        <v>0</v>
      </c>
      <c r="Z248" s="69">
        <f t="shared" si="584"/>
        <v>0</v>
      </c>
      <c r="AA248" s="69">
        <f t="shared" si="585"/>
        <v>0</v>
      </c>
      <c r="AB248" s="69">
        <f t="shared" si="586"/>
        <v>5563.4943750000002</v>
      </c>
      <c r="AC248" s="69">
        <f t="shared" si="587"/>
        <v>0</v>
      </c>
      <c r="AD248" s="69">
        <f t="shared" si="588"/>
        <v>0</v>
      </c>
      <c r="AE248" s="69">
        <f t="shared" si="658"/>
        <v>5563.4943750000002</v>
      </c>
      <c r="AF248" s="72">
        <f t="shared" si="485"/>
        <v>2781.7471875000001</v>
      </c>
      <c r="AG248" s="69">
        <f t="shared" si="624"/>
        <v>834.52415625000003</v>
      </c>
      <c r="AH248" s="69">
        <f t="shared" si="512"/>
        <v>221.21250000000001</v>
      </c>
      <c r="AI248" s="69">
        <f t="shared" si="632"/>
        <v>9400.9782187500005</v>
      </c>
      <c r="AJ248" s="78"/>
      <c r="AK248" s="71">
        <f t="shared" si="592"/>
        <v>0</v>
      </c>
      <c r="AL248" s="78"/>
      <c r="AM248" s="71">
        <f t="shared" si="645"/>
        <v>0</v>
      </c>
      <c r="AN248" s="71">
        <f>AJ248+AL248</f>
        <v>0</v>
      </c>
      <c r="AO248" s="71">
        <f t="shared" si="659"/>
        <v>0</v>
      </c>
      <c r="AP248" s="78"/>
      <c r="AQ248" s="71">
        <f t="shared" si="646"/>
        <v>0</v>
      </c>
      <c r="AR248" s="78"/>
      <c r="AS248" s="71">
        <f t="shared" si="647"/>
        <v>0</v>
      </c>
      <c r="AT248" s="70">
        <f t="shared" si="634"/>
        <v>0</v>
      </c>
      <c r="AU248" s="71">
        <f t="shared" si="634"/>
        <v>0</v>
      </c>
      <c r="AV248" s="70">
        <f t="shared" si="635"/>
        <v>0</v>
      </c>
      <c r="AW248" s="71">
        <f t="shared" si="635"/>
        <v>0</v>
      </c>
      <c r="AX248" s="79"/>
      <c r="AY248" s="80"/>
      <c r="AZ248" s="80"/>
      <c r="BA248" s="80"/>
      <c r="BB248" s="71">
        <f t="shared" si="596"/>
        <v>0</v>
      </c>
      <c r="BC248" s="46"/>
      <c r="BD248" s="46"/>
      <c r="BE248" s="46"/>
      <c r="BF248" s="69">
        <f t="shared" si="597"/>
        <v>0</v>
      </c>
      <c r="BG248" s="69">
        <f t="shared" si="636"/>
        <v>1</v>
      </c>
      <c r="BH248" s="69">
        <f t="shared" si="616"/>
        <v>2503.5724687499996</v>
      </c>
      <c r="BI248" s="72"/>
      <c r="BJ248" s="72">
        <f t="shared" si="607"/>
        <v>0</v>
      </c>
      <c r="BK248" s="69">
        <f t="shared" si="625"/>
        <v>1</v>
      </c>
      <c r="BL248" s="69">
        <f t="shared" si="656"/>
        <v>2920.8345468749994</v>
      </c>
      <c r="BM248" s="69"/>
      <c r="BN248" s="69"/>
      <c r="BO248" s="69"/>
      <c r="BP248" s="72">
        <f t="shared" si="637"/>
        <v>0</v>
      </c>
      <c r="BQ248" s="69">
        <f t="shared" si="638"/>
        <v>5424.4070156249991</v>
      </c>
      <c r="BR248" s="69">
        <f t="shared" si="639"/>
        <v>6619.2310312499994</v>
      </c>
      <c r="BS248" s="69">
        <f t="shared" si="640"/>
        <v>2503.5724687499996</v>
      </c>
      <c r="BT248" s="69">
        <f t="shared" si="641"/>
        <v>5702.5817343749995</v>
      </c>
      <c r="BU248" s="69">
        <f t="shared" si="642"/>
        <v>14825.385234375</v>
      </c>
      <c r="BV248" s="73">
        <f t="shared" si="643"/>
        <v>177904.62281249999</v>
      </c>
      <c r="BW248" s="54" t="s">
        <v>231</v>
      </c>
    </row>
    <row r="249" spans="1:76" s="55" customFormat="1" ht="14.25" customHeight="1" x14ac:dyDescent="0.3">
      <c r="A249" s="101">
        <v>19</v>
      </c>
      <c r="B249" s="1" t="s">
        <v>497</v>
      </c>
      <c r="C249" s="81" t="s">
        <v>427</v>
      </c>
      <c r="D249" s="46" t="s">
        <v>61</v>
      </c>
      <c r="E249" s="82" t="s">
        <v>153</v>
      </c>
      <c r="F249" s="75">
        <v>90</v>
      </c>
      <c r="G249" s="76">
        <v>43453</v>
      </c>
      <c r="H249" s="76">
        <v>45279</v>
      </c>
      <c r="I249" s="75" t="s">
        <v>170</v>
      </c>
      <c r="J249" s="46" t="s">
        <v>348</v>
      </c>
      <c r="K249" s="46" t="s">
        <v>72</v>
      </c>
      <c r="L249" s="77">
        <v>17.059999999999999</v>
      </c>
      <c r="M249" s="46">
        <v>5.03</v>
      </c>
      <c r="N249" s="68">
        <v>17697</v>
      </c>
      <c r="O249" s="69">
        <f t="shared" si="498"/>
        <v>89015.91</v>
      </c>
      <c r="P249" s="46"/>
      <c r="Q249" s="46"/>
      <c r="R249" s="46"/>
      <c r="S249" s="46">
        <v>1</v>
      </c>
      <c r="T249" s="46"/>
      <c r="U249" s="46"/>
      <c r="V249" s="67">
        <f t="shared" si="657"/>
        <v>1</v>
      </c>
      <c r="W249" s="67">
        <f t="shared" si="657"/>
        <v>0</v>
      </c>
      <c r="X249" s="67">
        <f t="shared" si="657"/>
        <v>0</v>
      </c>
      <c r="Y249" s="69">
        <f t="shared" si="583"/>
        <v>0</v>
      </c>
      <c r="Z249" s="69">
        <f t="shared" si="584"/>
        <v>0</v>
      </c>
      <c r="AA249" s="69">
        <f t="shared" si="585"/>
        <v>0</v>
      </c>
      <c r="AB249" s="69">
        <f t="shared" si="586"/>
        <v>5563.4943750000002</v>
      </c>
      <c r="AC249" s="69">
        <f t="shared" si="587"/>
        <v>0</v>
      </c>
      <c r="AD249" s="69">
        <f t="shared" si="588"/>
        <v>0</v>
      </c>
      <c r="AE249" s="69">
        <f t="shared" si="658"/>
        <v>5563.4943750000002</v>
      </c>
      <c r="AF249" s="72">
        <f t="shared" si="485"/>
        <v>2781.7471875000001</v>
      </c>
      <c r="AG249" s="69">
        <f t="shared" si="624"/>
        <v>834.52415625000003</v>
      </c>
      <c r="AH249" s="69">
        <f t="shared" si="512"/>
        <v>221.21250000000001</v>
      </c>
      <c r="AI249" s="69">
        <f t="shared" si="632"/>
        <v>9400.9782187500005</v>
      </c>
      <c r="AJ249" s="78"/>
      <c r="AK249" s="71">
        <f t="shared" si="592"/>
        <v>0</v>
      </c>
      <c r="AL249" s="78"/>
      <c r="AM249" s="71">
        <f t="shared" si="645"/>
        <v>0</v>
      </c>
      <c r="AN249" s="71">
        <f t="shared" ref="AN249:AN253" si="660">AJ249+AL249</f>
        <v>0</v>
      </c>
      <c r="AO249" s="71">
        <f t="shared" si="659"/>
        <v>0</v>
      </c>
      <c r="AP249" s="78"/>
      <c r="AQ249" s="71">
        <f t="shared" si="646"/>
        <v>0</v>
      </c>
      <c r="AR249" s="78"/>
      <c r="AS249" s="71">
        <f t="shared" si="647"/>
        <v>0</v>
      </c>
      <c r="AT249" s="70">
        <f t="shared" si="634"/>
        <v>0</v>
      </c>
      <c r="AU249" s="71">
        <f t="shared" si="634"/>
        <v>0</v>
      </c>
      <c r="AV249" s="70">
        <f t="shared" si="635"/>
        <v>0</v>
      </c>
      <c r="AW249" s="71">
        <f t="shared" si="635"/>
        <v>0</v>
      </c>
      <c r="AX249" s="79"/>
      <c r="AY249" s="80"/>
      <c r="AZ249" s="80"/>
      <c r="BA249" s="80"/>
      <c r="BB249" s="71">
        <f t="shared" si="596"/>
        <v>0</v>
      </c>
      <c r="BC249" s="46"/>
      <c r="BD249" s="46"/>
      <c r="BE249" s="46"/>
      <c r="BF249" s="69">
        <f t="shared" si="597"/>
        <v>0</v>
      </c>
      <c r="BG249" s="69">
        <f t="shared" si="636"/>
        <v>1</v>
      </c>
      <c r="BH249" s="69">
        <f t="shared" si="616"/>
        <v>2503.5724687499996</v>
      </c>
      <c r="BI249" s="72"/>
      <c r="BJ249" s="72">
        <f t="shared" si="607"/>
        <v>0</v>
      </c>
      <c r="BK249" s="69">
        <f t="shared" si="625"/>
        <v>1</v>
      </c>
      <c r="BL249" s="69">
        <f t="shared" si="656"/>
        <v>2920.8345468749994</v>
      </c>
      <c r="BM249" s="69"/>
      <c r="BN249" s="69"/>
      <c r="BO249" s="69"/>
      <c r="BP249" s="72">
        <f t="shared" si="637"/>
        <v>0</v>
      </c>
      <c r="BQ249" s="69">
        <f t="shared" si="638"/>
        <v>5424.4070156249991</v>
      </c>
      <c r="BR249" s="69">
        <f t="shared" si="639"/>
        <v>6619.2310312499994</v>
      </c>
      <c r="BS249" s="69">
        <f t="shared" si="640"/>
        <v>2503.5724687499996</v>
      </c>
      <c r="BT249" s="69">
        <f t="shared" si="641"/>
        <v>5702.5817343749995</v>
      </c>
      <c r="BU249" s="69">
        <f t="shared" si="642"/>
        <v>14825.385234375</v>
      </c>
      <c r="BV249" s="73">
        <f t="shared" si="643"/>
        <v>177904.62281249999</v>
      </c>
      <c r="BW249" s="54" t="s">
        <v>231</v>
      </c>
    </row>
    <row r="250" spans="1:76" s="55" customFormat="1" ht="14.25" customHeight="1" x14ac:dyDescent="0.3">
      <c r="A250" s="101">
        <v>20</v>
      </c>
      <c r="B250" s="1" t="s">
        <v>497</v>
      </c>
      <c r="C250" s="81" t="s">
        <v>494</v>
      </c>
      <c r="D250" s="46" t="s">
        <v>61</v>
      </c>
      <c r="E250" s="82" t="s">
        <v>153</v>
      </c>
      <c r="F250" s="75">
        <v>90</v>
      </c>
      <c r="G250" s="76">
        <v>43453</v>
      </c>
      <c r="H250" s="76">
        <v>45279</v>
      </c>
      <c r="I250" s="75" t="s">
        <v>170</v>
      </c>
      <c r="J250" s="46" t="s">
        <v>348</v>
      </c>
      <c r="K250" s="46" t="s">
        <v>72</v>
      </c>
      <c r="L250" s="77">
        <v>17.059999999999999</v>
      </c>
      <c r="M250" s="46">
        <v>5.03</v>
      </c>
      <c r="N250" s="68">
        <v>17697</v>
      </c>
      <c r="O250" s="69">
        <f t="shared" si="498"/>
        <v>89015.91</v>
      </c>
      <c r="P250" s="46"/>
      <c r="Q250" s="46"/>
      <c r="R250" s="46"/>
      <c r="S250" s="46">
        <v>1</v>
      </c>
      <c r="T250" s="46"/>
      <c r="U250" s="46"/>
      <c r="V250" s="67">
        <f t="shared" ref="V250:V251" si="661">SUM(P250+S250)</f>
        <v>1</v>
      </c>
      <c r="W250" s="67">
        <f t="shared" ref="W250:X250" si="662">SUM(Q250+T250)</f>
        <v>0</v>
      </c>
      <c r="X250" s="67">
        <f t="shared" si="662"/>
        <v>0</v>
      </c>
      <c r="Y250" s="69">
        <f t="shared" si="583"/>
        <v>0</v>
      </c>
      <c r="Z250" s="69">
        <f t="shared" si="584"/>
        <v>0</v>
      </c>
      <c r="AA250" s="69">
        <f t="shared" si="585"/>
        <v>0</v>
      </c>
      <c r="AB250" s="69">
        <f t="shared" si="586"/>
        <v>5563.4943750000002</v>
      </c>
      <c r="AC250" s="69">
        <f t="shared" si="587"/>
        <v>0</v>
      </c>
      <c r="AD250" s="69">
        <f t="shared" si="588"/>
        <v>0</v>
      </c>
      <c r="AE250" s="69">
        <f t="shared" ref="AE250" si="663">SUM(Y250:AD250)</f>
        <v>5563.4943750000002</v>
      </c>
      <c r="AF250" s="72">
        <f t="shared" si="485"/>
        <v>2781.7471875000001</v>
      </c>
      <c r="AG250" s="69">
        <f t="shared" si="624"/>
        <v>834.52415625000003</v>
      </c>
      <c r="AH250" s="69">
        <f t="shared" si="512"/>
        <v>221.21250000000001</v>
      </c>
      <c r="AI250" s="69">
        <f t="shared" si="632"/>
        <v>9400.9782187500005</v>
      </c>
      <c r="AJ250" s="78"/>
      <c r="AK250" s="71">
        <f t="shared" si="592"/>
        <v>0</v>
      </c>
      <c r="AL250" s="78"/>
      <c r="AM250" s="71">
        <f t="shared" si="645"/>
        <v>0</v>
      </c>
      <c r="AN250" s="71">
        <f t="shared" si="660"/>
        <v>0</v>
      </c>
      <c r="AO250" s="71">
        <f t="shared" si="659"/>
        <v>0</v>
      </c>
      <c r="AP250" s="78"/>
      <c r="AQ250" s="71">
        <f t="shared" si="646"/>
        <v>0</v>
      </c>
      <c r="AR250" s="78"/>
      <c r="AS250" s="71">
        <f t="shared" si="647"/>
        <v>0</v>
      </c>
      <c r="AT250" s="70">
        <f t="shared" si="634"/>
        <v>0</v>
      </c>
      <c r="AU250" s="71">
        <f t="shared" si="634"/>
        <v>0</v>
      </c>
      <c r="AV250" s="70">
        <f t="shared" si="635"/>
        <v>0</v>
      </c>
      <c r="AW250" s="71">
        <f t="shared" si="635"/>
        <v>0</v>
      </c>
      <c r="AX250" s="79"/>
      <c r="AY250" s="80"/>
      <c r="AZ250" s="80"/>
      <c r="BA250" s="80"/>
      <c r="BB250" s="71">
        <f t="shared" si="596"/>
        <v>0</v>
      </c>
      <c r="BC250" s="46"/>
      <c r="BD250" s="46"/>
      <c r="BE250" s="46"/>
      <c r="BF250" s="69">
        <f t="shared" si="597"/>
        <v>0</v>
      </c>
      <c r="BG250" s="69">
        <f t="shared" si="636"/>
        <v>1</v>
      </c>
      <c r="BH250" s="69">
        <f t="shared" si="616"/>
        <v>2503.5724687499996</v>
      </c>
      <c r="BI250" s="72"/>
      <c r="BJ250" s="72">
        <f t="shared" si="607"/>
        <v>0</v>
      </c>
      <c r="BK250" s="69">
        <f t="shared" si="625"/>
        <v>1</v>
      </c>
      <c r="BL250" s="69">
        <f t="shared" si="656"/>
        <v>2920.8345468749994</v>
      </c>
      <c r="BM250" s="69"/>
      <c r="BN250" s="69"/>
      <c r="BO250" s="69"/>
      <c r="BP250" s="72">
        <f t="shared" si="637"/>
        <v>0</v>
      </c>
      <c r="BQ250" s="69">
        <f t="shared" si="638"/>
        <v>5424.4070156249991</v>
      </c>
      <c r="BR250" s="69">
        <f t="shared" si="639"/>
        <v>6619.2310312499994</v>
      </c>
      <c r="BS250" s="69">
        <f t="shared" si="640"/>
        <v>2503.5724687499996</v>
      </c>
      <c r="BT250" s="69">
        <f t="shared" si="641"/>
        <v>5702.5817343749995</v>
      </c>
      <c r="BU250" s="69">
        <f t="shared" si="642"/>
        <v>14825.385234375</v>
      </c>
      <c r="BV250" s="73">
        <f t="shared" si="643"/>
        <v>177904.62281249999</v>
      </c>
      <c r="BW250" s="54" t="s">
        <v>231</v>
      </c>
    </row>
    <row r="251" spans="1:76" s="55" customFormat="1" ht="14.25" customHeight="1" x14ac:dyDescent="0.3">
      <c r="A251" s="101">
        <v>21</v>
      </c>
      <c r="B251" s="81" t="s">
        <v>220</v>
      </c>
      <c r="C251" s="81" t="s">
        <v>436</v>
      </c>
      <c r="D251" s="46" t="s">
        <v>61</v>
      </c>
      <c r="E251" s="82" t="s">
        <v>221</v>
      </c>
      <c r="F251" s="75">
        <v>121</v>
      </c>
      <c r="G251" s="76">
        <v>43189</v>
      </c>
      <c r="H251" s="76">
        <v>45015</v>
      </c>
      <c r="I251" s="75" t="s">
        <v>222</v>
      </c>
      <c r="J251" s="46" t="s">
        <v>349</v>
      </c>
      <c r="K251" s="46" t="s">
        <v>64</v>
      </c>
      <c r="L251" s="77">
        <v>19.04</v>
      </c>
      <c r="M251" s="77">
        <v>5.32</v>
      </c>
      <c r="N251" s="68">
        <v>17697</v>
      </c>
      <c r="O251" s="69">
        <f t="shared" si="498"/>
        <v>94148.040000000008</v>
      </c>
      <c r="P251" s="46"/>
      <c r="Q251" s="46"/>
      <c r="R251" s="46"/>
      <c r="S251" s="46"/>
      <c r="T251" s="46"/>
      <c r="U251" s="46">
        <v>1</v>
      </c>
      <c r="V251" s="67">
        <f t="shared" si="661"/>
        <v>0</v>
      </c>
      <c r="W251" s="67">
        <f t="shared" ref="W251:X251" si="664">SUM(Q251+T251)</f>
        <v>0</v>
      </c>
      <c r="X251" s="67">
        <f t="shared" si="664"/>
        <v>1</v>
      </c>
      <c r="Y251" s="69">
        <f t="shared" si="583"/>
        <v>0</v>
      </c>
      <c r="Z251" s="69">
        <f t="shared" si="584"/>
        <v>0</v>
      </c>
      <c r="AA251" s="69">
        <f t="shared" si="585"/>
        <v>0</v>
      </c>
      <c r="AB251" s="69">
        <f t="shared" si="586"/>
        <v>0</v>
      </c>
      <c r="AC251" s="69">
        <f t="shared" si="587"/>
        <v>0</v>
      </c>
      <c r="AD251" s="69">
        <f t="shared" si="588"/>
        <v>5884.2525000000005</v>
      </c>
      <c r="AE251" s="69">
        <f t="shared" ref="AE251" si="665">SUM(Y251:AD251)</f>
        <v>5884.2525000000005</v>
      </c>
      <c r="AF251" s="72">
        <f t="shared" si="485"/>
        <v>2942.1262500000003</v>
      </c>
      <c r="AG251" s="69">
        <f t="shared" si="624"/>
        <v>882.63787500000001</v>
      </c>
      <c r="AH251" s="69">
        <f t="shared" si="512"/>
        <v>221.21250000000001</v>
      </c>
      <c r="AI251" s="69">
        <f t="shared" si="632"/>
        <v>9930.2291250000017</v>
      </c>
      <c r="AJ251" s="78"/>
      <c r="AK251" s="71">
        <f>N251/18*AJ251*40%</f>
        <v>0</v>
      </c>
      <c r="AL251" s="78"/>
      <c r="AM251" s="71">
        <f>N251/18*AL251*50%</f>
        <v>0</v>
      </c>
      <c r="AN251" s="71">
        <f t="shared" si="660"/>
        <v>0</v>
      </c>
      <c r="AO251" s="71">
        <f t="shared" si="659"/>
        <v>0</v>
      </c>
      <c r="AP251" s="78"/>
      <c r="AQ251" s="71">
        <f>N251/18*AP251*50%</f>
        <v>0</v>
      </c>
      <c r="AR251" s="78"/>
      <c r="AS251" s="71">
        <f>N251/18*AR251*40%</f>
        <v>0</v>
      </c>
      <c r="AT251" s="70">
        <f t="shared" si="634"/>
        <v>0</v>
      </c>
      <c r="AU251" s="71">
        <f t="shared" si="634"/>
        <v>0</v>
      </c>
      <c r="AV251" s="70">
        <f t="shared" si="635"/>
        <v>0</v>
      </c>
      <c r="AW251" s="71">
        <f t="shared" si="635"/>
        <v>0</v>
      </c>
      <c r="AX251" s="79"/>
      <c r="AY251" s="80"/>
      <c r="AZ251" s="80"/>
      <c r="BA251" s="80"/>
      <c r="BB251" s="71">
        <f t="shared" si="596"/>
        <v>0</v>
      </c>
      <c r="BC251" s="46"/>
      <c r="BD251" s="46"/>
      <c r="BE251" s="46"/>
      <c r="BF251" s="69">
        <f t="shared" si="597"/>
        <v>0</v>
      </c>
      <c r="BG251" s="69">
        <f t="shared" si="636"/>
        <v>1</v>
      </c>
      <c r="BH251" s="69">
        <f>(O251/18*BG251)*1.5*30%</f>
        <v>2353.701</v>
      </c>
      <c r="BI251" s="72"/>
      <c r="BJ251" s="72">
        <f t="shared" si="607"/>
        <v>0</v>
      </c>
      <c r="BK251" s="69">
        <f t="shared" si="625"/>
        <v>1</v>
      </c>
      <c r="BL251" s="69">
        <f t="shared" si="630"/>
        <v>3530.5515</v>
      </c>
      <c r="BM251" s="69"/>
      <c r="BN251" s="69"/>
      <c r="BO251" s="72"/>
      <c r="BP251" s="72">
        <f t="shared" si="637"/>
        <v>0</v>
      </c>
      <c r="BQ251" s="69">
        <f t="shared" si="638"/>
        <v>5884.2525000000005</v>
      </c>
      <c r="BR251" s="69">
        <f t="shared" si="639"/>
        <v>6988.1028750000005</v>
      </c>
      <c r="BS251" s="69">
        <f t="shared" si="640"/>
        <v>2353.701</v>
      </c>
      <c r="BT251" s="69">
        <f t="shared" si="641"/>
        <v>6472.6777500000007</v>
      </c>
      <c r="BU251" s="69">
        <f t="shared" si="642"/>
        <v>15814.481625000002</v>
      </c>
      <c r="BV251" s="73">
        <f t="shared" si="643"/>
        <v>189773.77950000003</v>
      </c>
      <c r="BW251" s="54" t="s">
        <v>271</v>
      </c>
    </row>
    <row r="252" spans="1:76" s="55" customFormat="1" ht="14.25" customHeight="1" x14ac:dyDescent="0.3">
      <c r="A252" s="101">
        <v>22</v>
      </c>
      <c r="B252" s="81" t="s">
        <v>220</v>
      </c>
      <c r="C252" s="104" t="s">
        <v>394</v>
      </c>
      <c r="D252" s="46" t="s">
        <v>61</v>
      </c>
      <c r="E252" s="82" t="s">
        <v>221</v>
      </c>
      <c r="F252" s="75">
        <v>121</v>
      </c>
      <c r="G252" s="76">
        <v>43189</v>
      </c>
      <c r="H252" s="76">
        <v>45015</v>
      </c>
      <c r="I252" s="75" t="s">
        <v>222</v>
      </c>
      <c r="J252" s="46" t="s">
        <v>349</v>
      </c>
      <c r="K252" s="46" t="s">
        <v>64</v>
      </c>
      <c r="L252" s="77">
        <v>19.04</v>
      </c>
      <c r="M252" s="77">
        <v>5.32</v>
      </c>
      <c r="N252" s="68">
        <v>17697</v>
      </c>
      <c r="O252" s="69">
        <f t="shared" si="498"/>
        <v>94148.040000000008</v>
      </c>
      <c r="P252" s="46"/>
      <c r="Q252" s="46"/>
      <c r="R252" s="46"/>
      <c r="S252" s="46"/>
      <c r="T252" s="46">
        <v>2</v>
      </c>
      <c r="U252" s="46"/>
      <c r="V252" s="67">
        <f t="shared" ref="V252" si="666">SUM(P252+S252)</f>
        <v>0</v>
      </c>
      <c r="W252" s="67">
        <f t="shared" ref="W252:X252" si="667">SUM(Q252+T252)</f>
        <v>2</v>
      </c>
      <c r="X252" s="67">
        <f t="shared" si="667"/>
        <v>0</v>
      </c>
      <c r="Y252" s="69">
        <f t="shared" si="583"/>
        <v>0</v>
      </c>
      <c r="Z252" s="69">
        <f t="shared" si="584"/>
        <v>0</v>
      </c>
      <c r="AA252" s="69">
        <f t="shared" si="585"/>
        <v>0</v>
      </c>
      <c r="AB252" s="69">
        <f t="shared" si="586"/>
        <v>0</v>
      </c>
      <c r="AC252" s="69">
        <f t="shared" si="587"/>
        <v>11768.505000000001</v>
      </c>
      <c r="AD252" s="69">
        <f t="shared" si="588"/>
        <v>0</v>
      </c>
      <c r="AE252" s="69">
        <f t="shared" ref="AE252" si="668">SUM(Y252:AD252)</f>
        <v>11768.505000000001</v>
      </c>
      <c r="AF252" s="72">
        <f t="shared" si="485"/>
        <v>5884.2525000000005</v>
      </c>
      <c r="AG252" s="69">
        <f t="shared" si="624"/>
        <v>1765.27575</v>
      </c>
      <c r="AH252" s="69">
        <f t="shared" si="512"/>
        <v>442.42500000000001</v>
      </c>
      <c r="AI252" s="69">
        <f t="shared" si="632"/>
        <v>19860.458250000003</v>
      </c>
      <c r="AJ252" s="78"/>
      <c r="AK252" s="71">
        <f>N252/18*AJ252*40%</f>
        <v>0</v>
      </c>
      <c r="AL252" s="78"/>
      <c r="AM252" s="71">
        <f>N252/18*AL252*50%</f>
        <v>0</v>
      </c>
      <c r="AN252" s="71">
        <f t="shared" si="660"/>
        <v>0</v>
      </c>
      <c r="AO252" s="71">
        <f t="shared" si="659"/>
        <v>0</v>
      </c>
      <c r="AP252" s="78"/>
      <c r="AQ252" s="71">
        <f>N252/18*AP252*50%</f>
        <v>0</v>
      </c>
      <c r="AR252" s="78"/>
      <c r="AS252" s="71">
        <f>N252/18*AR252*40%</f>
        <v>0</v>
      </c>
      <c r="AT252" s="70">
        <f t="shared" si="634"/>
        <v>0</v>
      </c>
      <c r="AU252" s="71">
        <f t="shared" si="634"/>
        <v>0</v>
      </c>
      <c r="AV252" s="70">
        <f t="shared" si="635"/>
        <v>0</v>
      </c>
      <c r="AW252" s="71">
        <f t="shared" si="635"/>
        <v>0</v>
      </c>
      <c r="AX252" s="79"/>
      <c r="AY252" s="80"/>
      <c r="AZ252" s="80"/>
      <c r="BA252" s="80"/>
      <c r="BB252" s="71">
        <f t="shared" si="596"/>
        <v>0</v>
      </c>
      <c r="BC252" s="46"/>
      <c r="BD252" s="46"/>
      <c r="BE252" s="46"/>
      <c r="BF252" s="69">
        <f t="shared" si="597"/>
        <v>0</v>
      </c>
      <c r="BG252" s="69">
        <f t="shared" si="636"/>
        <v>2</v>
      </c>
      <c r="BH252" s="69">
        <f>(O252/18*BG252)*1.5*30%</f>
        <v>4707.402</v>
      </c>
      <c r="BI252" s="72"/>
      <c r="BJ252" s="72">
        <f t="shared" si="607"/>
        <v>0</v>
      </c>
      <c r="BK252" s="69">
        <f t="shared" si="625"/>
        <v>2</v>
      </c>
      <c r="BL252" s="69">
        <f t="shared" si="630"/>
        <v>7061.1030000000001</v>
      </c>
      <c r="BM252" s="69"/>
      <c r="BN252" s="69"/>
      <c r="BO252" s="72"/>
      <c r="BP252" s="72">
        <f t="shared" si="637"/>
        <v>0</v>
      </c>
      <c r="BQ252" s="69">
        <f t="shared" si="638"/>
        <v>11768.505000000001</v>
      </c>
      <c r="BR252" s="69">
        <f t="shared" si="639"/>
        <v>13976.205750000001</v>
      </c>
      <c r="BS252" s="69">
        <f t="shared" si="640"/>
        <v>4707.402</v>
      </c>
      <c r="BT252" s="69">
        <f t="shared" si="641"/>
        <v>12945.355500000001</v>
      </c>
      <c r="BU252" s="69">
        <f t="shared" si="642"/>
        <v>31628.963250000004</v>
      </c>
      <c r="BV252" s="73">
        <f t="shared" si="643"/>
        <v>379547.55900000007</v>
      </c>
      <c r="BW252" s="54" t="s">
        <v>271</v>
      </c>
    </row>
    <row r="253" spans="1:76" s="74" customFormat="1" ht="14.25" customHeight="1" x14ac:dyDescent="0.3">
      <c r="A253" s="101">
        <v>23</v>
      </c>
      <c r="B253" s="1" t="s">
        <v>497</v>
      </c>
      <c r="C253" s="81" t="s">
        <v>435</v>
      </c>
      <c r="D253" s="67" t="s">
        <v>61</v>
      </c>
      <c r="E253" s="119" t="s">
        <v>151</v>
      </c>
      <c r="F253" s="75">
        <v>78</v>
      </c>
      <c r="G253" s="76">
        <v>43304</v>
      </c>
      <c r="H253" s="76">
        <v>45130</v>
      </c>
      <c r="I253" s="75" t="s">
        <v>167</v>
      </c>
      <c r="J253" s="67" t="s">
        <v>349</v>
      </c>
      <c r="K253" s="67" t="s">
        <v>64</v>
      </c>
      <c r="L253" s="105">
        <v>28.11</v>
      </c>
      <c r="M253" s="67">
        <v>5.41</v>
      </c>
      <c r="N253" s="68">
        <v>17697</v>
      </c>
      <c r="O253" s="69">
        <f t="shared" si="498"/>
        <v>95740.77</v>
      </c>
      <c r="P253" s="67"/>
      <c r="Q253" s="67"/>
      <c r="R253" s="67"/>
      <c r="S253" s="67"/>
      <c r="T253" s="67">
        <v>4</v>
      </c>
      <c r="U253" s="67"/>
      <c r="V253" s="67">
        <f t="shared" ref="V253:X254" si="669">SUM(P253+S253)</f>
        <v>0</v>
      </c>
      <c r="W253" s="67">
        <f t="shared" si="669"/>
        <v>4</v>
      </c>
      <c r="X253" s="67">
        <f t="shared" si="669"/>
        <v>0</v>
      </c>
      <c r="Y253" s="69">
        <f t="shared" si="583"/>
        <v>0</v>
      </c>
      <c r="Z253" s="69">
        <f t="shared" si="584"/>
        <v>0</v>
      </c>
      <c r="AA253" s="69">
        <f t="shared" si="585"/>
        <v>0</v>
      </c>
      <c r="AB253" s="69">
        <f t="shared" si="586"/>
        <v>0</v>
      </c>
      <c r="AC253" s="69">
        <f t="shared" si="587"/>
        <v>23935.192500000001</v>
      </c>
      <c r="AD253" s="69">
        <f t="shared" si="588"/>
        <v>0</v>
      </c>
      <c r="AE253" s="69">
        <f t="shared" ref="AE253:AE259" si="670">SUM(Y253:AD253)</f>
        <v>23935.192500000001</v>
      </c>
      <c r="AF253" s="72">
        <f t="shared" si="485"/>
        <v>11967.596250000001</v>
      </c>
      <c r="AG253" s="69"/>
      <c r="AH253" s="69">
        <f t="shared" si="512"/>
        <v>884.85</v>
      </c>
      <c r="AI253" s="69">
        <f t="shared" si="632"/>
        <v>36787.638749999998</v>
      </c>
      <c r="AJ253" s="106"/>
      <c r="AK253" s="71">
        <f t="shared" ref="AK253:AK282" si="671">N253/16*AJ253*40%</f>
        <v>0</v>
      </c>
      <c r="AL253" s="106"/>
      <c r="AM253" s="71">
        <f t="shared" ref="AM253:AM282" si="672">N253/16*AL253*50%</f>
        <v>0</v>
      </c>
      <c r="AN253" s="71">
        <f t="shared" si="660"/>
        <v>0</v>
      </c>
      <c r="AO253" s="71">
        <f t="shared" si="659"/>
        <v>0</v>
      </c>
      <c r="AP253" s="106"/>
      <c r="AQ253" s="71">
        <f t="shared" ref="AQ253:AQ282" si="673">N253/16*AP253*50%</f>
        <v>0</v>
      </c>
      <c r="AR253" s="71"/>
      <c r="AS253" s="71">
        <f t="shared" ref="AS253:AS282" si="674">N253/16*AR253*40%</f>
        <v>0</v>
      </c>
      <c r="AT253" s="70">
        <f t="shared" si="634"/>
        <v>0</v>
      </c>
      <c r="AU253" s="71">
        <f t="shared" si="634"/>
        <v>0</v>
      </c>
      <c r="AV253" s="70">
        <f t="shared" si="635"/>
        <v>0</v>
      </c>
      <c r="AW253" s="71">
        <f t="shared" si="635"/>
        <v>0</v>
      </c>
      <c r="AX253" s="107"/>
      <c r="AY253" s="107"/>
      <c r="AZ253" s="107"/>
      <c r="BA253" s="107"/>
      <c r="BB253" s="71">
        <f t="shared" si="596"/>
        <v>0</v>
      </c>
      <c r="BC253" s="67"/>
      <c r="BD253" s="67"/>
      <c r="BE253" s="67"/>
      <c r="BF253" s="69">
        <f t="shared" si="597"/>
        <v>0</v>
      </c>
      <c r="BG253" s="69">
        <f t="shared" si="636"/>
        <v>4</v>
      </c>
      <c r="BH253" s="69">
        <f t="shared" si="616"/>
        <v>10770.836625</v>
      </c>
      <c r="BI253" s="69"/>
      <c r="BJ253" s="72">
        <f t="shared" si="607"/>
        <v>0</v>
      </c>
      <c r="BK253" s="69">
        <f t="shared" si="625"/>
        <v>4</v>
      </c>
      <c r="BL253" s="69">
        <f t="shared" si="630"/>
        <v>14361.1155</v>
      </c>
      <c r="BM253" s="69"/>
      <c r="BN253" s="69"/>
      <c r="BO253" s="69"/>
      <c r="BP253" s="72">
        <f t="shared" si="637"/>
        <v>0</v>
      </c>
      <c r="BQ253" s="69">
        <f t="shared" si="638"/>
        <v>25131.952125</v>
      </c>
      <c r="BR253" s="69">
        <f t="shared" si="639"/>
        <v>24820.0425</v>
      </c>
      <c r="BS253" s="69">
        <f t="shared" si="640"/>
        <v>10770.836625</v>
      </c>
      <c r="BT253" s="69">
        <f t="shared" si="641"/>
        <v>26328.711750000002</v>
      </c>
      <c r="BU253" s="69">
        <f t="shared" si="642"/>
        <v>61919.590874999994</v>
      </c>
      <c r="BV253" s="73">
        <f t="shared" si="643"/>
        <v>743035.09049999993</v>
      </c>
      <c r="BW253" s="54" t="s">
        <v>228</v>
      </c>
      <c r="BX253" s="108"/>
    </row>
    <row r="254" spans="1:76" s="74" customFormat="1" ht="14.25" customHeight="1" x14ac:dyDescent="0.3">
      <c r="A254" s="101">
        <v>24</v>
      </c>
      <c r="B254" s="191" t="s">
        <v>497</v>
      </c>
      <c r="C254" s="104" t="s">
        <v>394</v>
      </c>
      <c r="D254" s="67" t="s">
        <v>61</v>
      </c>
      <c r="E254" s="119" t="s">
        <v>250</v>
      </c>
      <c r="F254" s="75"/>
      <c r="G254" s="76"/>
      <c r="H254" s="76"/>
      <c r="I254" s="75"/>
      <c r="J254" s="67" t="s">
        <v>65</v>
      </c>
      <c r="K254" s="67" t="s">
        <v>62</v>
      </c>
      <c r="L254" s="105">
        <v>9</v>
      </c>
      <c r="M254" s="67">
        <v>4.33</v>
      </c>
      <c r="N254" s="68">
        <v>17697</v>
      </c>
      <c r="O254" s="69">
        <f t="shared" si="498"/>
        <v>76628.009999999995</v>
      </c>
      <c r="P254" s="67"/>
      <c r="Q254" s="67"/>
      <c r="R254" s="67"/>
      <c r="S254" s="67"/>
      <c r="T254" s="67">
        <v>2</v>
      </c>
      <c r="U254" s="67">
        <v>2</v>
      </c>
      <c r="V254" s="67">
        <f t="shared" si="669"/>
        <v>0</v>
      </c>
      <c r="W254" s="67">
        <f t="shared" si="669"/>
        <v>2</v>
      </c>
      <c r="X254" s="67">
        <f t="shared" si="669"/>
        <v>2</v>
      </c>
      <c r="Y254" s="69">
        <f t="shared" si="583"/>
        <v>0</v>
      </c>
      <c r="Z254" s="69">
        <f t="shared" si="584"/>
        <v>0</v>
      </c>
      <c r="AA254" s="69">
        <f t="shared" si="585"/>
        <v>0</v>
      </c>
      <c r="AB254" s="69">
        <f t="shared" si="586"/>
        <v>0</v>
      </c>
      <c r="AC254" s="69">
        <f t="shared" si="587"/>
        <v>9578.5012499999993</v>
      </c>
      <c r="AD254" s="69">
        <f t="shared" si="588"/>
        <v>9578.5012499999993</v>
      </c>
      <c r="AE254" s="69">
        <f t="shared" si="670"/>
        <v>19157.002499999999</v>
      </c>
      <c r="AF254" s="72">
        <f t="shared" si="485"/>
        <v>9578.5012499999993</v>
      </c>
      <c r="AG254" s="69">
        <f t="shared" ref="AG254:AG282" si="675">(AE254+AF254)*10%</f>
        <v>2873.5503749999998</v>
      </c>
      <c r="AH254" s="69">
        <f t="shared" si="512"/>
        <v>884.85</v>
      </c>
      <c r="AI254" s="69">
        <f t="shared" si="632"/>
        <v>32493.904124999997</v>
      </c>
      <c r="AJ254" s="106"/>
      <c r="AK254" s="71">
        <f t="shared" si="671"/>
        <v>0</v>
      </c>
      <c r="AL254" s="106"/>
      <c r="AM254" s="71">
        <f t="shared" si="672"/>
        <v>0</v>
      </c>
      <c r="AN254" s="71"/>
      <c r="AO254" s="71">
        <f t="shared" si="659"/>
        <v>0</v>
      </c>
      <c r="AP254" s="106"/>
      <c r="AQ254" s="71">
        <f t="shared" si="673"/>
        <v>0</v>
      </c>
      <c r="AR254" s="71"/>
      <c r="AS254" s="71">
        <f t="shared" si="674"/>
        <v>0</v>
      </c>
      <c r="AT254" s="70">
        <f t="shared" si="634"/>
        <v>0</v>
      </c>
      <c r="AU254" s="71">
        <f t="shared" si="634"/>
        <v>0</v>
      </c>
      <c r="AV254" s="70">
        <f t="shared" si="635"/>
        <v>0</v>
      </c>
      <c r="AW254" s="71">
        <f t="shared" si="635"/>
        <v>0</v>
      </c>
      <c r="AX254" s="107"/>
      <c r="AY254" s="124"/>
      <c r="AZ254" s="124"/>
      <c r="BA254" s="124"/>
      <c r="BB254" s="71">
        <f t="shared" si="596"/>
        <v>0</v>
      </c>
      <c r="BC254" s="67"/>
      <c r="BD254" s="67"/>
      <c r="BE254" s="67"/>
      <c r="BF254" s="69">
        <f t="shared" si="597"/>
        <v>0</v>
      </c>
      <c r="BG254" s="69">
        <f t="shared" si="636"/>
        <v>4</v>
      </c>
      <c r="BH254" s="69">
        <f t="shared" si="616"/>
        <v>8620.6511249999985</v>
      </c>
      <c r="BI254" s="69"/>
      <c r="BJ254" s="72">
        <f t="shared" si="607"/>
        <v>0</v>
      </c>
      <c r="BK254" s="69"/>
      <c r="BL254" s="69"/>
      <c r="BM254" s="69"/>
      <c r="BN254" s="69"/>
      <c r="BO254" s="69"/>
      <c r="BP254" s="72">
        <f t="shared" si="637"/>
        <v>0</v>
      </c>
      <c r="BQ254" s="69">
        <f t="shared" si="638"/>
        <v>8620.6511249999985</v>
      </c>
      <c r="BR254" s="69">
        <f t="shared" si="639"/>
        <v>22915.402874999996</v>
      </c>
      <c r="BS254" s="69">
        <f t="shared" si="640"/>
        <v>8620.6511249999985</v>
      </c>
      <c r="BT254" s="69">
        <f t="shared" si="641"/>
        <v>9578.5012499999993</v>
      </c>
      <c r="BU254" s="69">
        <f t="shared" si="642"/>
        <v>41114.555249999998</v>
      </c>
      <c r="BV254" s="73">
        <f t="shared" si="643"/>
        <v>493374.66299999994</v>
      </c>
      <c r="BW254" s="54"/>
    </row>
    <row r="255" spans="1:76" s="74" customFormat="1" ht="14.25" customHeight="1" x14ac:dyDescent="0.3">
      <c r="A255" s="101">
        <v>25</v>
      </c>
      <c r="B255" s="191" t="s">
        <v>497</v>
      </c>
      <c r="C255" s="81" t="s">
        <v>434</v>
      </c>
      <c r="D255" s="67" t="s">
        <v>61</v>
      </c>
      <c r="E255" s="119" t="s">
        <v>250</v>
      </c>
      <c r="F255" s="75"/>
      <c r="G255" s="76"/>
      <c r="H255" s="76"/>
      <c r="I255" s="75"/>
      <c r="J255" s="67" t="s">
        <v>65</v>
      </c>
      <c r="K255" s="67" t="s">
        <v>62</v>
      </c>
      <c r="L255" s="105">
        <v>9</v>
      </c>
      <c r="M255" s="67">
        <v>4.33</v>
      </c>
      <c r="N255" s="68">
        <v>17697</v>
      </c>
      <c r="O255" s="69">
        <f t="shared" si="498"/>
        <v>76628.009999999995</v>
      </c>
      <c r="P255" s="67"/>
      <c r="Q255" s="67"/>
      <c r="R255" s="67"/>
      <c r="S255" s="67"/>
      <c r="T255" s="67">
        <v>2</v>
      </c>
      <c r="U255" s="67"/>
      <c r="V255" s="67">
        <f t="shared" ref="V255" si="676">SUM(P255+S255)</f>
        <v>0</v>
      </c>
      <c r="W255" s="67">
        <f t="shared" ref="W255:X255" si="677">SUM(Q255+T255)</f>
        <v>2</v>
      </c>
      <c r="X255" s="67">
        <f t="shared" si="677"/>
        <v>0</v>
      </c>
      <c r="Y255" s="69">
        <f t="shared" si="583"/>
        <v>0</v>
      </c>
      <c r="Z255" s="69">
        <f t="shared" si="584"/>
        <v>0</v>
      </c>
      <c r="AA255" s="69">
        <f t="shared" si="585"/>
        <v>0</v>
      </c>
      <c r="AB255" s="69">
        <f t="shared" si="586"/>
        <v>0</v>
      </c>
      <c r="AC255" s="69">
        <f t="shared" si="587"/>
        <v>9578.5012499999993</v>
      </c>
      <c r="AD255" s="69">
        <f t="shared" si="588"/>
        <v>0</v>
      </c>
      <c r="AE255" s="69">
        <f t="shared" ref="AE255" si="678">SUM(Y255:AD255)</f>
        <v>9578.5012499999993</v>
      </c>
      <c r="AF255" s="72">
        <f t="shared" si="485"/>
        <v>4789.2506249999997</v>
      </c>
      <c r="AG255" s="69">
        <f t="shared" si="675"/>
        <v>1436.7751874999999</v>
      </c>
      <c r="AH255" s="69">
        <f t="shared" si="512"/>
        <v>442.42500000000001</v>
      </c>
      <c r="AI255" s="69">
        <f t="shared" si="632"/>
        <v>16246.952062499999</v>
      </c>
      <c r="AJ255" s="106"/>
      <c r="AK255" s="71">
        <f t="shared" si="671"/>
        <v>0</v>
      </c>
      <c r="AL255" s="106"/>
      <c r="AM255" s="71">
        <f t="shared" si="672"/>
        <v>0</v>
      </c>
      <c r="AN255" s="71"/>
      <c r="AO255" s="71">
        <f t="shared" si="659"/>
        <v>0</v>
      </c>
      <c r="AP255" s="106"/>
      <c r="AQ255" s="71">
        <f t="shared" si="673"/>
        <v>0</v>
      </c>
      <c r="AR255" s="71"/>
      <c r="AS255" s="71">
        <f t="shared" si="674"/>
        <v>0</v>
      </c>
      <c r="AT255" s="70">
        <f t="shared" si="634"/>
        <v>0</v>
      </c>
      <c r="AU255" s="71">
        <f t="shared" si="634"/>
        <v>0</v>
      </c>
      <c r="AV255" s="70">
        <f t="shared" si="635"/>
        <v>0</v>
      </c>
      <c r="AW255" s="71">
        <f t="shared" si="635"/>
        <v>0</v>
      </c>
      <c r="AX255" s="107"/>
      <c r="AY255" s="124"/>
      <c r="AZ255" s="124"/>
      <c r="BA255" s="124"/>
      <c r="BB255" s="71">
        <f t="shared" si="596"/>
        <v>0</v>
      </c>
      <c r="BC255" s="67"/>
      <c r="BD255" s="67"/>
      <c r="BE255" s="67"/>
      <c r="BF255" s="69">
        <f t="shared" si="597"/>
        <v>0</v>
      </c>
      <c r="BG255" s="69">
        <f t="shared" si="636"/>
        <v>2</v>
      </c>
      <c r="BH255" s="69">
        <f t="shared" si="616"/>
        <v>4310.3255624999993</v>
      </c>
      <c r="BI255" s="69"/>
      <c r="BJ255" s="72">
        <f t="shared" si="607"/>
        <v>0</v>
      </c>
      <c r="BK255" s="69"/>
      <c r="BL255" s="69"/>
      <c r="BM255" s="69"/>
      <c r="BN255" s="69"/>
      <c r="BO255" s="69"/>
      <c r="BP255" s="72">
        <f t="shared" si="637"/>
        <v>0</v>
      </c>
      <c r="BQ255" s="69">
        <f t="shared" si="638"/>
        <v>4310.3255624999993</v>
      </c>
      <c r="BR255" s="69">
        <f t="shared" si="639"/>
        <v>11457.701437499998</v>
      </c>
      <c r="BS255" s="69">
        <f t="shared" si="640"/>
        <v>4310.3255624999993</v>
      </c>
      <c r="BT255" s="69">
        <f t="shared" si="641"/>
        <v>4789.2506249999997</v>
      </c>
      <c r="BU255" s="69">
        <f t="shared" si="642"/>
        <v>20557.277624999999</v>
      </c>
      <c r="BV255" s="73">
        <f t="shared" si="643"/>
        <v>246687.33149999997</v>
      </c>
      <c r="BW255" s="54"/>
    </row>
    <row r="256" spans="1:76" s="55" customFormat="1" ht="14.25" customHeight="1" x14ac:dyDescent="0.3">
      <c r="A256" s="101">
        <v>26</v>
      </c>
      <c r="B256" s="1" t="s">
        <v>497</v>
      </c>
      <c r="C256" s="141" t="s">
        <v>417</v>
      </c>
      <c r="D256" s="142" t="s">
        <v>61</v>
      </c>
      <c r="E256" s="143" t="s">
        <v>274</v>
      </c>
      <c r="F256" s="75">
        <v>118</v>
      </c>
      <c r="G256" s="76">
        <v>44365</v>
      </c>
      <c r="H256" s="144" t="s">
        <v>402</v>
      </c>
      <c r="I256" s="75" t="s">
        <v>89</v>
      </c>
      <c r="J256" s="46" t="s">
        <v>350</v>
      </c>
      <c r="K256" s="46" t="s">
        <v>68</v>
      </c>
      <c r="L256" s="77">
        <v>31.04</v>
      </c>
      <c r="M256" s="46">
        <v>5.16</v>
      </c>
      <c r="N256" s="68">
        <v>17697</v>
      </c>
      <c r="O256" s="69">
        <f t="shared" si="498"/>
        <v>91316.52</v>
      </c>
      <c r="P256" s="46"/>
      <c r="Q256" s="46"/>
      <c r="R256" s="46"/>
      <c r="S256" s="46"/>
      <c r="T256" s="46">
        <v>1</v>
      </c>
      <c r="U256" s="46"/>
      <c r="V256" s="67">
        <f t="shared" ref="V256:X259" si="679">SUM(P256+S256)</f>
        <v>0</v>
      </c>
      <c r="W256" s="67">
        <f t="shared" si="679"/>
        <v>1</v>
      </c>
      <c r="X256" s="67">
        <f t="shared" si="679"/>
        <v>0</v>
      </c>
      <c r="Y256" s="69">
        <f t="shared" si="583"/>
        <v>0</v>
      </c>
      <c r="Z256" s="69">
        <f t="shared" si="584"/>
        <v>0</v>
      </c>
      <c r="AA256" s="69">
        <f t="shared" si="585"/>
        <v>0</v>
      </c>
      <c r="AB256" s="69">
        <f t="shared" si="586"/>
        <v>0</v>
      </c>
      <c r="AC256" s="69">
        <f t="shared" si="587"/>
        <v>5707.2825000000003</v>
      </c>
      <c r="AD256" s="69">
        <f t="shared" si="588"/>
        <v>0</v>
      </c>
      <c r="AE256" s="69">
        <f t="shared" ref="AE256:AE258" si="680">SUM(Y256:AD256)</f>
        <v>5707.2825000000003</v>
      </c>
      <c r="AF256" s="72">
        <f t="shared" si="485"/>
        <v>2853.6412500000001</v>
      </c>
      <c r="AG256" s="69">
        <f t="shared" si="675"/>
        <v>856.09237500000006</v>
      </c>
      <c r="AH256" s="69">
        <f t="shared" si="512"/>
        <v>221.21250000000001</v>
      </c>
      <c r="AI256" s="69">
        <f t="shared" si="632"/>
        <v>9638.2286249999997</v>
      </c>
      <c r="AJ256" s="78"/>
      <c r="AK256" s="71">
        <f t="shared" si="671"/>
        <v>0</v>
      </c>
      <c r="AL256" s="78"/>
      <c r="AM256" s="71">
        <f t="shared" si="672"/>
        <v>0</v>
      </c>
      <c r="AN256" s="71">
        <f t="shared" ref="AN256:AN282" si="681">AJ256+AL256</f>
        <v>0</v>
      </c>
      <c r="AO256" s="71">
        <f t="shared" si="659"/>
        <v>0</v>
      </c>
      <c r="AP256" s="78"/>
      <c r="AQ256" s="71">
        <f t="shared" si="673"/>
        <v>0</v>
      </c>
      <c r="AR256" s="78"/>
      <c r="AS256" s="71">
        <f t="shared" si="674"/>
        <v>0</v>
      </c>
      <c r="AT256" s="70">
        <f t="shared" si="634"/>
        <v>0</v>
      </c>
      <c r="AU256" s="71">
        <f t="shared" si="634"/>
        <v>0</v>
      </c>
      <c r="AV256" s="70">
        <f t="shared" si="635"/>
        <v>0</v>
      </c>
      <c r="AW256" s="71">
        <f t="shared" si="635"/>
        <v>0</v>
      </c>
      <c r="AX256" s="79"/>
      <c r="AY256" s="80"/>
      <c r="AZ256" s="80"/>
      <c r="BA256" s="80"/>
      <c r="BB256" s="71">
        <f t="shared" si="596"/>
        <v>0</v>
      </c>
      <c r="BC256" s="46"/>
      <c r="BD256" s="46"/>
      <c r="BE256" s="46"/>
      <c r="BF256" s="69">
        <f t="shared" si="597"/>
        <v>0</v>
      </c>
      <c r="BG256" s="69">
        <f>V256+W256+X256</f>
        <v>1</v>
      </c>
      <c r="BH256" s="69">
        <f t="shared" si="616"/>
        <v>2568.2771250000001</v>
      </c>
      <c r="BI256" s="72"/>
      <c r="BJ256" s="72">
        <f t="shared" si="607"/>
        <v>0</v>
      </c>
      <c r="BK256" s="69">
        <f t="shared" si="625"/>
        <v>1</v>
      </c>
      <c r="BL256" s="69">
        <f>(AE256+AF256)*30%</f>
        <v>2568.2771250000001</v>
      </c>
      <c r="BM256" s="69"/>
      <c r="BN256" s="69"/>
      <c r="BO256" s="72"/>
      <c r="BP256" s="72">
        <f t="shared" si="637"/>
        <v>0</v>
      </c>
      <c r="BQ256" s="69">
        <f t="shared" si="638"/>
        <v>5136.5542500000001</v>
      </c>
      <c r="BR256" s="69">
        <f t="shared" si="639"/>
        <v>6784.5873750000001</v>
      </c>
      <c r="BS256" s="69">
        <f t="shared" si="640"/>
        <v>2568.2771250000001</v>
      </c>
      <c r="BT256" s="69">
        <f t="shared" si="641"/>
        <v>5421.9183750000002</v>
      </c>
      <c r="BU256" s="69">
        <f t="shared" si="642"/>
        <v>14774.782875000001</v>
      </c>
      <c r="BV256" s="73">
        <f t="shared" si="643"/>
        <v>177297.39449999999</v>
      </c>
      <c r="BW256" s="54" t="s">
        <v>232</v>
      </c>
    </row>
    <row r="257" spans="1:76" s="55" customFormat="1" ht="14.25" customHeight="1" x14ac:dyDescent="0.3">
      <c r="A257" s="101">
        <v>27</v>
      </c>
      <c r="B257" s="1" t="s">
        <v>497</v>
      </c>
      <c r="C257" s="141" t="s">
        <v>416</v>
      </c>
      <c r="D257" s="142" t="s">
        <v>61</v>
      </c>
      <c r="E257" s="143" t="s">
        <v>274</v>
      </c>
      <c r="F257" s="75">
        <v>118</v>
      </c>
      <c r="G257" s="76">
        <v>44365</v>
      </c>
      <c r="H257" s="144" t="s">
        <v>402</v>
      </c>
      <c r="I257" s="75" t="s">
        <v>89</v>
      </c>
      <c r="J257" s="46" t="s">
        <v>350</v>
      </c>
      <c r="K257" s="46" t="s">
        <v>68</v>
      </c>
      <c r="L257" s="77">
        <v>31.04</v>
      </c>
      <c r="M257" s="46">
        <v>5.16</v>
      </c>
      <c r="N257" s="68">
        <v>17697</v>
      </c>
      <c r="O257" s="69">
        <f t="shared" si="498"/>
        <v>91316.52</v>
      </c>
      <c r="P257" s="46"/>
      <c r="Q257" s="46"/>
      <c r="R257" s="46"/>
      <c r="S257" s="46"/>
      <c r="T257" s="46">
        <v>1</v>
      </c>
      <c r="U257" s="46"/>
      <c r="V257" s="67">
        <f t="shared" si="679"/>
        <v>0</v>
      </c>
      <c r="W257" s="67">
        <f t="shared" si="679"/>
        <v>1</v>
      </c>
      <c r="X257" s="67">
        <f t="shared" si="679"/>
        <v>0</v>
      </c>
      <c r="Y257" s="69">
        <f t="shared" si="583"/>
        <v>0</v>
      </c>
      <c r="Z257" s="69">
        <f t="shared" si="584"/>
        <v>0</v>
      </c>
      <c r="AA257" s="69">
        <f t="shared" si="585"/>
        <v>0</v>
      </c>
      <c r="AB257" s="69">
        <f t="shared" si="586"/>
        <v>0</v>
      </c>
      <c r="AC257" s="69">
        <f t="shared" si="587"/>
        <v>5707.2825000000003</v>
      </c>
      <c r="AD257" s="69">
        <f t="shared" si="588"/>
        <v>0</v>
      </c>
      <c r="AE257" s="69">
        <f t="shared" si="680"/>
        <v>5707.2825000000003</v>
      </c>
      <c r="AF257" s="72">
        <f t="shared" si="485"/>
        <v>2853.6412500000001</v>
      </c>
      <c r="AG257" s="69">
        <f t="shared" si="675"/>
        <v>856.09237500000006</v>
      </c>
      <c r="AH257" s="69">
        <f t="shared" si="512"/>
        <v>221.21250000000001</v>
      </c>
      <c r="AI257" s="69">
        <f t="shared" si="632"/>
        <v>9638.2286249999997</v>
      </c>
      <c r="AJ257" s="78"/>
      <c r="AK257" s="71">
        <f t="shared" si="671"/>
        <v>0</v>
      </c>
      <c r="AL257" s="78"/>
      <c r="AM257" s="71">
        <f t="shared" si="672"/>
        <v>0</v>
      </c>
      <c r="AN257" s="71">
        <f t="shared" si="681"/>
        <v>0</v>
      </c>
      <c r="AO257" s="71">
        <f t="shared" si="659"/>
        <v>0</v>
      </c>
      <c r="AP257" s="78"/>
      <c r="AQ257" s="71">
        <f t="shared" si="673"/>
        <v>0</v>
      </c>
      <c r="AR257" s="78"/>
      <c r="AS257" s="71">
        <f t="shared" si="674"/>
        <v>0</v>
      </c>
      <c r="AT257" s="70">
        <f t="shared" ref="AT257:AU272" si="682">AP257+AR257</f>
        <v>0</v>
      </c>
      <c r="AU257" s="71">
        <f t="shared" si="682"/>
        <v>0</v>
      </c>
      <c r="AV257" s="70">
        <f t="shared" ref="AV257:AW272" si="683">AN257+AT257</f>
        <v>0</v>
      </c>
      <c r="AW257" s="71">
        <f t="shared" si="683"/>
        <v>0</v>
      </c>
      <c r="AX257" s="79"/>
      <c r="AY257" s="80"/>
      <c r="AZ257" s="80"/>
      <c r="BA257" s="80"/>
      <c r="BB257" s="71">
        <f t="shared" si="596"/>
        <v>0</v>
      </c>
      <c r="BC257" s="46"/>
      <c r="BD257" s="46"/>
      <c r="BE257" s="46"/>
      <c r="BF257" s="69">
        <f t="shared" si="597"/>
        <v>0</v>
      </c>
      <c r="BG257" s="69">
        <f>V257+W257+X257</f>
        <v>1</v>
      </c>
      <c r="BH257" s="69">
        <f t="shared" si="616"/>
        <v>2568.2771250000001</v>
      </c>
      <c r="BI257" s="72"/>
      <c r="BJ257" s="72">
        <f t="shared" si="607"/>
        <v>0</v>
      </c>
      <c r="BK257" s="69">
        <f t="shared" si="625"/>
        <v>1</v>
      </c>
      <c r="BL257" s="69">
        <f>(AE257+AF257)*30%</f>
        <v>2568.2771250000001</v>
      </c>
      <c r="BM257" s="69"/>
      <c r="BN257" s="69"/>
      <c r="BO257" s="72"/>
      <c r="BP257" s="72">
        <f t="shared" si="637"/>
        <v>0</v>
      </c>
      <c r="BQ257" s="69">
        <f t="shared" si="638"/>
        <v>5136.5542500000001</v>
      </c>
      <c r="BR257" s="69">
        <f t="shared" si="639"/>
        <v>6784.5873750000001</v>
      </c>
      <c r="BS257" s="69">
        <f t="shared" si="640"/>
        <v>2568.2771250000001</v>
      </c>
      <c r="BT257" s="69">
        <f t="shared" si="641"/>
        <v>5421.9183750000002</v>
      </c>
      <c r="BU257" s="69">
        <f t="shared" si="642"/>
        <v>14774.782875000001</v>
      </c>
      <c r="BV257" s="73">
        <f t="shared" si="643"/>
        <v>177297.39449999999</v>
      </c>
      <c r="BW257" s="54" t="s">
        <v>232</v>
      </c>
    </row>
    <row r="258" spans="1:76" s="55" customFormat="1" ht="14.25" customHeight="1" x14ac:dyDescent="0.3">
      <c r="A258" s="101">
        <v>28</v>
      </c>
      <c r="B258" s="1" t="s">
        <v>497</v>
      </c>
      <c r="C258" s="81" t="s">
        <v>418</v>
      </c>
      <c r="D258" s="46" t="s">
        <v>61</v>
      </c>
      <c r="E258" s="82" t="s">
        <v>74</v>
      </c>
      <c r="F258" s="75">
        <v>75</v>
      </c>
      <c r="G258" s="76">
        <v>43189</v>
      </c>
      <c r="H258" s="76">
        <v>45015</v>
      </c>
      <c r="I258" s="75" t="s">
        <v>73</v>
      </c>
      <c r="J258" s="46">
        <v>1</v>
      </c>
      <c r="K258" s="46" t="s">
        <v>72</v>
      </c>
      <c r="L258" s="77">
        <v>23.05</v>
      </c>
      <c r="M258" s="46">
        <v>5.12</v>
      </c>
      <c r="N258" s="68">
        <v>17697</v>
      </c>
      <c r="O258" s="69">
        <f t="shared" si="498"/>
        <v>90608.639999999999</v>
      </c>
      <c r="P258" s="46"/>
      <c r="Q258" s="46"/>
      <c r="R258" s="46"/>
      <c r="S258" s="46"/>
      <c r="T258" s="46">
        <v>1</v>
      </c>
      <c r="U258" s="46"/>
      <c r="V258" s="67">
        <f t="shared" si="679"/>
        <v>0</v>
      </c>
      <c r="W258" s="67">
        <f t="shared" si="679"/>
        <v>1</v>
      </c>
      <c r="X258" s="67">
        <f t="shared" si="679"/>
        <v>0</v>
      </c>
      <c r="Y258" s="69">
        <f t="shared" si="583"/>
        <v>0</v>
      </c>
      <c r="Z258" s="69">
        <f t="shared" si="584"/>
        <v>0</v>
      </c>
      <c r="AA258" s="69">
        <f t="shared" si="585"/>
        <v>0</v>
      </c>
      <c r="AB258" s="69">
        <f t="shared" si="586"/>
        <v>0</v>
      </c>
      <c r="AC258" s="69">
        <f t="shared" si="587"/>
        <v>5663.04</v>
      </c>
      <c r="AD258" s="69">
        <f t="shared" si="588"/>
        <v>0</v>
      </c>
      <c r="AE258" s="69">
        <f t="shared" si="680"/>
        <v>5663.04</v>
      </c>
      <c r="AF258" s="72">
        <f t="shared" si="485"/>
        <v>2831.52</v>
      </c>
      <c r="AG258" s="69">
        <f t="shared" si="675"/>
        <v>849.45600000000002</v>
      </c>
      <c r="AH258" s="69">
        <f t="shared" si="512"/>
        <v>221.21250000000001</v>
      </c>
      <c r="AI258" s="69">
        <f t="shared" si="632"/>
        <v>9565.2285000000011</v>
      </c>
      <c r="AJ258" s="78"/>
      <c r="AK258" s="71">
        <f t="shared" si="671"/>
        <v>0</v>
      </c>
      <c r="AL258" s="78"/>
      <c r="AM258" s="71">
        <f t="shared" si="672"/>
        <v>0</v>
      </c>
      <c r="AN258" s="71">
        <f t="shared" si="681"/>
        <v>0</v>
      </c>
      <c r="AO258" s="71">
        <f t="shared" si="659"/>
        <v>0</v>
      </c>
      <c r="AP258" s="78"/>
      <c r="AQ258" s="71">
        <f t="shared" si="673"/>
        <v>0</v>
      </c>
      <c r="AR258" s="78"/>
      <c r="AS258" s="71">
        <f t="shared" si="674"/>
        <v>0</v>
      </c>
      <c r="AT258" s="70">
        <f t="shared" si="682"/>
        <v>0</v>
      </c>
      <c r="AU258" s="71">
        <f t="shared" si="682"/>
        <v>0</v>
      </c>
      <c r="AV258" s="70">
        <f t="shared" si="683"/>
        <v>0</v>
      </c>
      <c r="AW258" s="71">
        <f t="shared" si="683"/>
        <v>0</v>
      </c>
      <c r="AX258" s="79"/>
      <c r="AY258" s="79"/>
      <c r="AZ258" s="79"/>
      <c r="BA258" s="79"/>
      <c r="BB258" s="71">
        <f t="shared" si="596"/>
        <v>0</v>
      </c>
      <c r="BC258" s="46"/>
      <c r="BD258" s="46"/>
      <c r="BE258" s="46"/>
      <c r="BF258" s="69">
        <f t="shared" si="597"/>
        <v>0</v>
      </c>
      <c r="BG258" s="69">
        <f t="shared" ref="BG258" si="684">V258+W258+X258</f>
        <v>1</v>
      </c>
      <c r="BH258" s="69">
        <f t="shared" si="616"/>
        <v>2548.3679999999999</v>
      </c>
      <c r="BI258" s="72"/>
      <c r="BJ258" s="72">
        <f t="shared" si="607"/>
        <v>0</v>
      </c>
      <c r="BK258" s="69"/>
      <c r="BL258" s="69"/>
      <c r="BM258" s="69"/>
      <c r="BN258" s="69"/>
      <c r="BO258" s="72"/>
      <c r="BP258" s="72">
        <f t="shared" si="637"/>
        <v>0</v>
      </c>
      <c r="BQ258" s="69">
        <f t="shared" si="638"/>
        <v>2548.3679999999999</v>
      </c>
      <c r="BR258" s="69">
        <f t="shared" si="639"/>
        <v>6733.7084999999997</v>
      </c>
      <c r="BS258" s="69">
        <f t="shared" si="640"/>
        <v>2548.3679999999999</v>
      </c>
      <c r="BT258" s="69">
        <f t="shared" si="641"/>
        <v>2831.52</v>
      </c>
      <c r="BU258" s="69">
        <f t="shared" si="642"/>
        <v>12113.596500000001</v>
      </c>
      <c r="BV258" s="73">
        <f t="shared" si="643"/>
        <v>145363.15800000002</v>
      </c>
      <c r="BW258" s="54"/>
    </row>
    <row r="259" spans="1:76" s="55" customFormat="1" ht="14.25" customHeight="1" x14ac:dyDescent="0.3">
      <c r="A259" s="101">
        <v>29</v>
      </c>
      <c r="B259" s="102" t="s">
        <v>395</v>
      </c>
      <c r="C259" s="81" t="s">
        <v>394</v>
      </c>
      <c r="D259" s="46" t="s">
        <v>61</v>
      </c>
      <c r="E259" s="82" t="s">
        <v>396</v>
      </c>
      <c r="F259" s="133"/>
      <c r="G259" s="134"/>
      <c r="H259" s="103"/>
      <c r="I259" s="133" t="s">
        <v>171</v>
      </c>
      <c r="J259" s="46" t="s">
        <v>349</v>
      </c>
      <c r="K259" s="46" t="s">
        <v>72</v>
      </c>
      <c r="L259" s="77">
        <v>13.01</v>
      </c>
      <c r="M259" s="46">
        <v>4.95</v>
      </c>
      <c r="N259" s="68">
        <v>17697</v>
      </c>
      <c r="O259" s="69">
        <f t="shared" si="498"/>
        <v>87600.150000000009</v>
      </c>
      <c r="P259" s="46"/>
      <c r="Q259" s="46"/>
      <c r="R259" s="46"/>
      <c r="S259" s="46"/>
      <c r="T259" s="46">
        <v>6</v>
      </c>
      <c r="U259" s="46"/>
      <c r="V259" s="67">
        <f t="shared" si="679"/>
        <v>0</v>
      </c>
      <c r="W259" s="67">
        <f t="shared" si="679"/>
        <v>6</v>
      </c>
      <c r="X259" s="67">
        <f t="shared" si="679"/>
        <v>0</v>
      </c>
      <c r="Y259" s="69">
        <f t="shared" si="583"/>
        <v>0</v>
      </c>
      <c r="Z259" s="69">
        <f t="shared" si="584"/>
        <v>0</v>
      </c>
      <c r="AA259" s="69">
        <f t="shared" si="585"/>
        <v>0</v>
      </c>
      <c r="AB259" s="69">
        <f t="shared" si="586"/>
        <v>0</v>
      </c>
      <c r="AC259" s="69">
        <f t="shared" si="587"/>
        <v>32850.056250000001</v>
      </c>
      <c r="AD259" s="69">
        <f t="shared" si="588"/>
        <v>0</v>
      </c>
      <c r="AE259" s="69">
        <f t="shared" si="670"/>
        <v>32850.056250000001</v>
      </c>
      <c r="AF259" s="72">
        <f t="shared" si="485"/>
        <v>16425.028125000001</v>
      </c>
      <c r="AG259" s="69">
        <f t="shared" si="675"/>
        <v>4927.5084375000006</v>
      </c>
      <c r="AH259" s="69">
        <f t="shared" si="512"/>
        <v>1327.2750000000001</v>
      </c>
      <c r="AI259" s="69">
        <f t="shared" si="632"/>
        <v>55529.867812500001</v>
      </c>
      <c r="AJ259" s="78"/>
      <c r="AK259" s="71">
        <f t="shared" si="671"/>
        <v>0</v>
      </c>
      <c r="AL259" s="78"/>
      <c r="AM259" s="71">
        <f t="shared" si="672"/>
        <v>0</v>
      </c>
      <c r="AN259" s="71">
        <f t="shared" si="681"/>
        <v>0</v>
      </c>
      <c r="AO259" s="71">
        <f t="shared" si="659"/>
        <v>0</v>
      </c>
      <c r="AP259" s="78"/>
      <c r="AQ259" s="71">
        <f t="shared" si="673"/>
        <v>0</v>
      </c>
      <c r="AR259" s="78"/>
      <c r="AS259" s="71">
        <f t="shared" si="674"/>
        <v>0</v>
      </c>
      <c r="AT259" s="70">
        <f t="shared" si="682"/>
        <v>0</v>
      </c>
      <c r="AU259" s="71">
        <f t="shared" si="682"/>
        <v>0</v>
      </c>
      <c r="AV259" s="70">
        <f t="shared" si="683"/>
        <v>0</v>
      </c>
      <c r="AW259" s="71">
        <f t="shared" si="683"/>
        <v>0</v>
      </c>
      <c r="AX259" s="79"/>
      <c r="AY259" s="80"/>
      <c r="AZ259" s="79"/>
      <c r="BA259" s="80"/>
      <c r="BB259" s="71">
        <f t="shared" si="596"/>
        <v>0</v>
      </c>
      <c r="BC259" s="46"/>
      <c r="BD259" s="46"/>
      <c r="BE259" s="46"/>
      <c r="BF259" s="69">
        <f t="shared" si="597"/>
        <v>0</v>
      </c>
      <c r="BG259" s="69">
        <f t="shared" si="636"/>
        <v>6</v>
      </c>
      <c r="BH259" s="69">
        <f t="shared" si="616"/>
        <v>14782.525312500002</v>
      </c>
      <c r="BI259" s="72"/>
      <c r="BJ259" s="72">
        <f t="shared" si="607"/>
        <v>0</v>
      </c>
      <c r="BK259" s="69">
        <f t="shared" si="625"/>
        <v>6</v>
      </c>
      <c r="BL259" s="69">
        <f>(AE259+AF259)*40%</f>
        <v>19710.033750000002</v>
      </c>
      <c r="BM259" s="69"/>
      <c r="BN259" s="69"/>
      <c r="BO259" s="69"/>
      <c r="BP259" s="72">
        <f t="shared" si="637"/>
        <v>0</v>
      </c>
      <c r="BQ259" s="69">
        <f t="shared" si="638"/>
        <v>34492.559062500004</v>
      </c>
      <c r="BR259" s="69">
        <f t="shared" si="639"/>
        <v>39104.839687500003</v>
      </c>
      <c r="BS259" s="69">
        <f t="shared" si="640"/>
        <v>14782.525312500002</v>
      </c>
      <c r="BT259" s="69">
        <f t="shared" si="641"/>
        <v>36135.061874999999</v>
      </c>
      <c r="BU259" s="69">
        <f t="shared" si="642"/>
        <v>90022.426875000005</v>
      </c>
      <c r="BV259" s="73">
        <f t="shared" si="643"/>
        <v>1080269.1225000001</v>
      </c>
      <c r="BW259" s="54" t="s">
        <v>228</v>
      </c>
    </row>
    <row r="260" spans="1:76" s="55" customFormat="1" ht="14.25" customHeight="1" x14ac:dyDescent="0.3">
      <c r="A260" s="101">
        <v>30</v>
      </c>
      <c r="B260" s="102" t="s">
        <v>214</v>
      </c>
      <c r="C260" s="81" t="s">
        <v>310</v>
      </c>
      <c r="D260" s="46" t="s">
        <v>61</v>
      </c>
      <c r="E260" s="102" t="s">
        <v>153</v>
      </c>
      <c r="F260" s="75">
        <v>112</v>
      </c>
      <c r="G260" s="76">
        <v>44071</v>
      </c>
      <c r="H260" s="76">
        <v>45897</v>
      </c>
      <c r="I260" s="75" t="s">
        <v>170</v>
      </c>
      <c r="J260" s="46" t="s">
        <v>348</v>
      </c>
      <c r="K260" s="46" t="s">
        <v>72</v>
      </c>
      <c r="L260" s="77">
        <v>38</v>
      </c>
      <c r="M260" s="46">
        <v>5.2</v>
      </c>
      <c r="N260" s="68">
        <v>17697</v>
      </c>
      <c r="O260" s="69">
        <f t="shared" si="498"/>
        <v>92024.400000000009</v>
      </c>
      <c r="P260" s="46"/>
      <c r="Q260" s="46"/>
      <c r="R260" s="46"/>
      <c r="S260" s="46">
        <v>1</v>
      </c>
      <c r="T260" s="46"/>
      <c r="U260" s="46"/>
      <c r="V260" s="67">
        <f t="shared" ref="V260" si="685">SUM(P260+S260)</f>
        <v>1</v>
      </c>
      <c r="W260" s="67">
        <f t="shared" ref="W260:X260" si="686">SUM(Q260+T260)</f>
        <v>0</v>
      </c>
      <c r="X260" s="67">
        <f t="shared" si="686"/>
        <v>0</v>
      </c>
      <c r="Y260" s="69">
        <f t="shared" si="583"/>
        <v>0</v>
      </c>
      <c r="Z260" s="69">
        <f t="shared" si="584"/>
        <v>0</v>
      </c>
      <c r="AA260" s="69">
        <f t="shared" si="585"/>
        <v>0</v>
      </c>
      <c r="AB260" s="69">
        <f t="shared" si="586"/>
        <v>5751.5250000000005</v>
      </c>
      <c r="AC260" s="69">
        <f t="shared" si="587"/>
        <v>0</v>
      </c>
      <c r="AD260" s="69">
        <f t="shared" si="588"/>
        <v>0</v>
      </c>
      <c r="AE260" s="69">
        <f t="shared" ref="AE260" si="687">SUM(Y260:AD260)</f>
        <v>5751.5250000000005</v>
      </c>
      <c r="AF260" s="72">
        <f t="shared" si="485"/>
        <v>2875.7625000000003</v>
      </c>
      <c r="AG260" s="69">
        <f t="shared" si="675"/>
        <v>862.7287500000001</v>
      </c>
      <c r="AH260" s="69">
        <f t="shared" si="512"/>
        <v>221.21250000000001</v>
      </c>
      <c r="AI260" s="69">
        <f t="shared" si="632"/>
        <v>9711.228750000002</v>
      </c>
      <c r="AJ260" s="78"/>
      <c r="AK260" s="71">
        <f t="shared" si="671"/>
        <v>0</v>
      </c>
      <c r="AL260" s="78"/>
      <c r="AM260" s="71">
        <f t="shared" si="672"/>
        <v>0</v>
      </c>
      <c r="AN260" s="71">
        <f t="shared" si="681"/>
        <v>0</v>
      </c>
      <c r="AO260" s="71">
        <f t="shared" si="659"/>
        <v>0</v>
      </c>
      <c r="AP260" s="78"/>
      <c r="AQ260" s="71">
        <f t="shared" si="673"/>
        <v>0</v>
      </c>
      <c r="AR260" s="78"/>
      <c r="AS260" s="71">
        <f t="shared" si="674"/>
        <v>0</v>
      </c>
      <c r="AT260" s="70">
        <f t="shared" si="682"/>
        <v>0</v>
      </c>
      <c r="AU260" s="71">
        <f t="shared" si="682"/>
        <v>0</v>
      </c>
      <c r="AV260" s="70">
        <f t="shared" si="683"/>
        <v>0</v>
      </c>
      <c r="AW260" s="71">
        <f t="shared" si="683"/>
        <v>0</v>
      </c>
      <c r="AX260" s="79"/>
      <c r="AY260" s="79"/>
      <c r="AZ260" s="79"/>
      <c r="BA260" s="79"/>
      <c r="BB260" s="71">
        <f t="shared" si="596"/>
        <v>0</v>
      </c>
      <c r="BC260" s="46"/>
      <c r="BD260" s="46"/>
      <c r="BE260" s="46"/>
      <c r="BF260" s="69">
        <f t="shared" si="597"/>
        <v>0</v>
      </c>
      <c r="BG260" s="69">
        <f t="shared" si="636"/>
        <v>1</v>
      </c>
      <c r="BH260" s="69">
        <f t="shared" si="616"/>
        <v>2588.1862500000002</v>
      </c>
      <c r="BI260" s="72"/>
      <c r="BJ260" s="72">
        <f t="shared" si="607"/>
        <v>0</v>
      </c>
      <c r="BK260" s="69">
        <f t="shared" si="625"/>
        <v>1</v>
      </c>
      <c r="BL260" s="69">
        <f>(AE260+AF260)*35%</f>
        <v>3019.5506249999999</v>
      </c>
      <c r="BM260" s="69"/>
      <c r="BN260" s="69"/>
      <c r="BO260" s="72"/>
      <c r="BP260" s="72">
        <f t="shared" si="637"/>
        <v>0</v>
      </c>
      <c r="BQ260" s="69">
        <f t="shared" si="638"/>
        <v>5607.7368750000005</v>
      </c>
      <c r="BR260" s="69">
        <f t="shared" si="639"/>
        <v>6835.4662500000004</v>
      </c>
      <c r="BS260" s="69">
        <f t="shared" si="640"/>
        <v>2588.1862500000002</v>
      </c>
      <c r="BT260" s="69">
        <f t="shared" si="641"/>
        <v>5895.3131250000006</v>
      </c>
      <c r="BU260" s="69">
        <f t="shared" si="642"/>
        <v>15318.965625000003</v>
      </c>
      <c r="BV260" s="73">
        <f t="shared" si="643"/>
        <v>183827.58750000002</v>
      </c>
      <c r="BW260" s="54" t="s">
        <v>231</v>
      </c>
    </row>
    <row r="261" spans="1:76" s="55" customFormat="1" ht="14.25" customHeight="1" x14ac:dyDescent="0.3">
      <c r="A261" s="101">
        <v>31</v>
      </c>
      <c r="B261" s="102" t="s">
        <v>214</v>
      </c>
      <c r="C261" s="81" t="s">
        <v>206</v>
      </c>
      <c r="D261" s="46" t="s">
        <v>61</v>
      </c>
      <c r="E261" s="102" t="s">
        <v>153</v>
      </c>
      <c r="F261" s="75">
        <v>112</v>
      </c>
      <c r="G261" s="76">
        <v>44071</v>
      </c>
      <c r="H261" s="76">
        <v>45897</v>
      </c>
      <c r="I261" s="75" t="s">
        <v>170</v>
      </c>
      <c r="J261" s="46" t="s">
        <v>348</v>
      </c>
      <c r="K261" s="46" t="s">
        <v>72</v>
      </c>
      <c r="L261" s="77">
        <v>38</v>
      </c>
      <c r="M261" s="46">
        <v>5.2</v>
      </c>
      <c r="N261" s="68">
        <v>17697</v>
      </c>
      <c r="O261" s="69">
        <f t="shared" si="498"/>
        <v>92024.400000000009</v>
      </c>
      <c r="P261" s="46"/>
      <c r="Q261" s="46"/>
      <c r="R261" s="46"/>
      <c r="S261" s="46">
        <v>1</v>
      </c>
      <c r="T261" s="46"/>
      <c r="U261" s="46"/>
      <c r="V261" s="67">
        <f t="shared" ref="V261:X263" si="688">SUM(P261+S261)</f>
        <v>1</v>
      </c>
      <c r="W261" s="67">
        <f t="shared" si="688"/>
        <v>0</v>
      </c>
      <c r="X261" s="67">
        <f t="shared" si="688"/>
        <v>0</v>
      </c>
      <c r="Y261" s="69">
        <f t="shared" si="583"/>
        <v>0</v>
      </c>
      <c r="Z261" s="69">
        <f t="shared" si="584"/>
        <v>0</v>
      </c>
      <c r="AA261" s="69">
        <f t="shared" si="585"/>
        <v>0</v>
      </c>
      <c r="AB261" s="69">
        <f t="shared" si="586"/>
        <v>5751.5250000000005</v>
      </c>
      <c r="AC261" s="69">
        <f t="shared" si="587"/>
        <v>0</v>
      </c>
      <c r="AD261" s="69">
        <f t="shared" si="588"/>
        <v>0</v>
      </c>
      <c r="AE261" s="69">
        <f t="shared" ref="AE261:AE263" si="689">SUM(Y261:AD261)</f>
        <v>5751.5250000000005</v>
      </c>
      <c r="AF261" s="72">
        <f t="shared" si="485"/>
        <v>2875.7625000000003</v>
      </c>
      <c r="AG261" s="69">
        <f t="shared" si="675"/>
        <v>862.7287500000001</v>
      </c>
      <c r="AH261" s="69">
        <f t="shared" si="512"/>
        <v>221.21250000000001</v>
      </c>
      <c r="AI261" s="69">
        <f t="shared" si="632"/>
        <v>9711.228750000002</v>
      </c>
      <c r="AJ261" s="78"/>
      <c r="AK261" s="71">
        <f t="shared" si="671"/>
        <v>0</v>
      </c>
      <c r="AL261" s="78"/>
      <c r="AM261" s="71">
        <f t="shared" si="672"/>
        <v>0</v>
      </c>
      <c r="AN261" s="71">
        <f t="shared" si="681"/>
        <v>0</v>
      </c>
      <c r="AO261" s="71">
        <f t="shared" si="659"/>
        <v>0</v>
      </c>
      <c r="AP261" s="78"/>
      <c r="AQ261" s="71">
        <f t="shared" si="673"/>
        <v>0</v>
      </c>
      <c r="AR261" s="78"/>
      <c r="AS261" s="71">
        <f t="shared" si="674"/>
        <v>0</v>
      </c>
      <c r="AT261" s="70">
        <f t="shared" si="682"/>
        <v>0</v>
      </c>
      <c r="AU261" s="71">
        <f t="shared" si="682"/>
        <v>0</v>
      </c>
      <c r="AV261" s="70">
        <f t="shared" si="683"/>
        <v>0</v>
      </c>
      <c r="AW261" s="71">
        <f t="shared" si="683"/>
        <v>0</v>
      </c>
      <c r="AX261" s="79"/>
      <c r="AY261" s="79"/>
      <c r="AZ261" s="79"/>
      <c r="BA261" s="79"/>
      <c r="BB261" s="71">
        <f t="shared" si="596"/>
        <v>0</v>
      </c>
      <c r="BC261" s="46"/>
      <c r="BD261" s="46"/>
      <c r="BE261" s="46"/>
      <c r="BF261" s="69">
        <f t="shared" si="597"/>
        <v>0</v>
      </c>
      <c r="BG261" s="69">
        <f t="shared" si="636"/>
        <v>1</v>
      </c>
      <c r="BH261" s="69">
        <f t="shared" si="616"/>
        <v>2588.1862500000002</v>
      </c>
      <c r="BI261" s="72"/>
      <c r="BJ261" s="72">
        <f t="shared" si="607"/>
        <v>0</v>
      </c>
      <c r="BK261" s="69">
        <f t="shared" si="625"/>
        <v>1</v>
      </c>
      <c r="BL261" s="69">
        <f t="shared" ref="BL261:BL263" si="690">(AE261+AF261)*35%</f>
        <v>3019.5506249999999</v>
      </c>
      <c r="BM261" s="69"/>
      <c r="BN261" s="69"/>
      <c r="BO261" s="72"/>
      <c r="BP261" s="72">
        <f t="shared" si="637"/>
        <v>0</v>
      </c>
      <c r="BQ261" s="69">
        <f t="shared" si="638"/>
        <v>5607.7368750000005</v>
      </c>
      <c r="BR261" s="69">
        <f t="shared" si="639"/>
        <v>6835.4662500000004</v>
      </c>
      <c r="BS261" s="69">
        <f t="shared" si="640"/>
        <v>2588.1862500000002</v>
      </c>
      <c r="BT261" s="69">
        <f t="shared" si="641"/>
        <v>5895.3131250000006</v>
      </c>
      <c r="BU261" s="69">
        <f t="shared" si="642"/>
        <v>15318.965625000003</v>
      </c>
      <c r="BV261" s="73">
        <f t="shared" si="643"/>
        <v>183827.58750000002</v>
      </c>
      <c r="BW261" s="54" t="s">
        <v>231</v>
      </c>
    </row>
    <row r="262" spans="1:76" s="55" customFormat="1" ht="14.25" customHeight="1" x14ac:dyDescent="0.3">
      <c r="A262" s="101">
        <v>32</v>
      </c>
      <c r="B262" s="102" t="s">
        <v>214</v>
      </c>
      <c r="C262" s="81" t="s">
        <v>439</v>
      </c>
      <c r="D262" s="46" t="s">
        <v>61</v>
      </c>
      <c r="E262" s="102" t="s">
        <v>153</v>
      </c>
      <c r="F262" s="75">
        <v>112</v>
      </c>
      <c r="G262" s="76">
        <v>44071</v>
      </c>
      <c r="H262" s="76">
        <v>45897</v>
      </c>
      <c r="I262" s="75" t="s">
        <v>170</v>
      </c>
      <c r="J262" s="46" t="s">
        <v>348</v>
      </c>
      <c r="K262" s="46" t="s">
        <v>72</v>
      </c>
      <c r="L262" s="77">
        <v>38</v>
      </c>
      <c r="M262" s="46">
        <v>5.2</v>
      </c>
      <c r="N262" s="68">
        <v>17697</v>
      </c>
      <c r="O262" s="69">
        <f t="shared" si="498"/>
        <v>92024.400000000009</v>
      </c>
      <c r="P262" s="46"/>
      <c r="Q262" s="46"/>
      <c r="R262" s="46"/>
      <c r="S262" s="46">
        <v>1</v>
      </c>
      <c r="T262" s="46"/>
      <c r="U262" s="46"/>
      <c r="V262" s="67">
        <f t="shared" si="688"/>
        <v>1</v>
      </c>
      <c r="W262" s="67">
        <f t="shared" si="688"/>
        <v>0</v>
      </c>
      <c r="X262" s="67">
        <f t="shared" si="688"/>
        <v>0</v>
      </c>
      <c r="Y262" s="69">
        <f t="shared" si="583"/>
        <v>0</v>
      </c>
      <c r="Z262" s="69">
        <f t="shared" si="584"/>
        <v>0</v>
      </c>
      <c r="AA262" s="69">
        <f t="shared" si="585"/>
        <v>0</v>
      </c>
      <c r="AB262" s="69">
        <f t="shared" si="586"/>
        <v>5751.5250000000005</v>
      </c>
      <c r="AC262" s="69">
        <f t="shared" si="587"/>
        <v>0</v>
      </c>
      <c r="AD262" s="69">
        <f t="shared" si="588"/>
        <v>0</v>
      </c>
      <c r="AE262" s="69">
        <f t="shared" si="689"/>
        <v>5751.5250000000005</v>
      </c>
      <c r="AF262" s="72">
        <f t="shared" si="485"/>
        <v>2875.7625000000003</v>
      </c>
      <c r="AG262" s="69">
        <f t="shared" si="675"/>
        <v>862.7287500000001</v>
      </c>
      <c r="AH262" s="69">
        <f t="shared" si="512"/>
        <v>221.21250000000001</v>
      </c>
      <c r="AI262" s="69">
        <f t="shared" si="632"/>
        <v>9711.228750000002</v>
      </c>
      <c r="AJ262" s="78"/>
      <c r="AK262" s="71">
        <f t="shared" si="671"/>
        <v>0</v>
      </c>
      <c r="AL262" s="78"/>
      <c r="AM262" s="71">
        <f t="shared" si="672"/>
        <v>0</v>
      </c>
      <c r="AN262" s="71">
        <f t="shared" si="681"/>
        <v>0</v>
      </c>
      <c r="AO262" s="71">
        <f t="shared" si="659"/>
        <v>0</v>
      </c>
      <c r="AP262" s="78"/>
      <c r="AQ262" s="71">
        <f t="shared" si="673"/>
        <v>0</v>
      </c>
      <c r="AR262" s="78"/>
      <c r="AS262" s="71">
        <f t="shared" si="674"/>
        <v>0</v>
      </c>
      <c r="AT262" s="70">
        <f t="shared" si="682"/>
        <v>0</v>
      </c>
      <c r="AU262" s="71">
        <f t="shared" si="682"/>
        <v>0</v>
      </c>
      <c r="AV262" s="70">
        <f t="shared" si="683"/>
        <v>0</v>
      </c>
      <c r="AW262" s="71">
        <f t="shared" si="683"/>
        <v>0</v>
      </c>
      <c r="AX262" s="79"/>
      <c r="AY262" s="79"/>
      <c r="AZ262" s="79"/>
      <c r="BA262" s="79"/>
      <c r="BB262" s="71">
        <f t="shared" si="596"/>
        <v>0</v>
      </c>
      <c r="BC262" s="46"/>
      <c r="BD262" s="46"/>
      <c r="BE262" s="46"/>
      <c r="BF262" s="69">
        <f t="shared" si="597"/>
        <v>0</v>
      </c>
      <c r="BG262" s="69">
        <f t="shared" si="636"/>
        <v>1</v>
      </c>
      <c r="BH262" s="69">
        <f t="shared" si="616"/>
        <v>2588.1862500000002</v>
      </c>
      <c r="BI262" s="72"/>
      <c r="BJ262" s="72">
        <f t="shared" si="607"/>
        <v>0</v>
      </c>
      <c r="BK262" s="69">
        <f t="shared" si="625"/>
        <v>1</v>
      </c>
      <c r="BL262" s="69">
        <f t="shared" si="690"/>
        <v>3019.5506249999999</v>
      </c>
      <c r="BM262" s="69"/>
      <c r="BN262" s="69"/>
      <c r="BO262" s="72"/>
      <c r="BP262" s="72">
        <f t="shared" si="637"/>
        <v>0</v>
      </c>
      <c r="BQ262" s="69">
        <f t="shared" si="638"/>
        <v>5607.7368750000005</v>
      </c>
      <c r="BR262" s="69">
        <f t="shared" si="639"/>
        <v>6835.4662500000004</v>
      </c>
      <c r="BS262" s="69">
        <f t="shared" si="640"/>
        <v>2588.1862500000002</v>
      </c>
      <c r="BT262" s="69">
        <f t="shared" si="641"/>
        <v>5895.3131250000006</v>
      </c>
      <c r="BU262" s="69">
        <f t="shared" si="642"/>
        <v>15318.965625000003</v>
      </c>
      <c r="BV262" s="73">
        <f t="shared" si="643"/>
        <v>183827.58750000002</v>
      </c>
      <c r="BW262" s="54" t="s">
        <v>231</v>
      </c>
    </row>
    <row r="263" spans="1:76" s="55" customFormat="1" ht="14.25" customHeight="1" x14ac:dyDescent="0.3">
      <c r="A263" s="101">
        <v>33</v>
      </c>
      <c r="B263" s="102" t="s">
        <v>214</v>
      </c>
      <c r="C263" s="81" t="s">
        <v>205</v>
      </c>
      <c r="D263" s="46" t="s">
        <v>61</v>
      </c>
      <c r="E263" s="102" t="s">
        <v>153</v>
      </c>
      <c r="F263" s="75">
        <v>112</v>
      </c>
      <c r="G263" s="76">
        <v>44071</v>
      </c>
      <c r="H263" s="76">
        <v>45897</v>
      </c>
      <c r="I263" s="75" t="s">
        <v>170</v>
      </c>
      <c r="J263" s="46" t="s">
        <v>348</v>
      </c>
      <c r="K263" s="46" t="s">
        <v>72</v>
      </c>
      <c r="L263" s="77">
        <v>38</v>
      </c>
      <c r="M263" s="46">
        <v>5.2</v>
      </c>
      <c r="N263" s="68">
        <v>17697</v>
      </c>
      <c r="O263" s="69">
        <f t="shared" si="498"/>
        <v>92024.400000000009</v>
      </c>
      <c r="P263" s="46"/>
      <c r="Q263" s="46"/>
      <c r="R263" s="46"/>
      <c r="S263" s="46">
        <v>1</v>
      </c>
      <c r="T263" s="46"/>
      <c r="U263" s="46"/>
      <c r="V263" s="67">
        <f t="shared" si="688"/>
        <v>1</v>
      </c>
      <c r="W263" s="67">
        <f t="shared" si="688"/>
        <v>0</v>
      </c>
      <c r="X263" s="67">
        <f t="shared" si="688"/>
        <v>0</v>
      </c>
      <c r="Y263" s="69">
        <f t="shared" si="583"/>
        <v>0</v>
      </c>
      <c r="Z263" s="69">
        <f t="shared" si="584"/>
        <v>0</v>
      </c>
      <c r="AA263" s="69">
        <f t="shared" si="585"/>
        <v>0</v>
      </c>
      <c r="AB263" s="69">
        <f t="shared" si="586"/>
        <v>5751.5250000000005</v>
      </c>
      <c r="AC263" s="69">
        <f t="shared" si="587"/>
        <v>0</v>
      </c>
      <c r="AD263" s="69">
        <f t="shared" si="588"/>
        <v>0</v>
      </c>
      <c r="AE263" s="69">
        <f t="shared" si="689"/>
        <v>5751.5250000000005</v>
      </c>
      <c r="AF263" s="72">
        <f t="shared" si="485"/>
        <v>2875.7625000000003</v>
      </c>
      <c r="AG263" s="69">
        <f t="shared" si="675"/>
        <v>862.7287500000001</v>
      </c>
      <c r="AH263" s="69">
        <f t="shared" si="512"/>
        <v>221.21250000000001</v>
      </c>
      <c r="AI263" s="69">
        <f t="shared" si="632"/>
        <v>9711.228750000002</v>
      </c>
      <c r="AJ263" s="78"/>
      <c r="AK263" s="71">
        <f t="shared" si="671"/>
        <v>0</v>
      </c>
      <c r="AL263" s="78"/>
      <c r="AM263" s="71">
        <f t="shared" si="672"/>
        <v>0</v>
      </c>
      <c r="AN263" s="71">
        <f t="shared" si="681"/>
        <v>0</v>
      </c>
      <c r="AO263" s="71">
        <f t="shared" si="659"/>
        <v>0</v>
      </c>
      <c r="AP263" s="78"/>
      <c r="AQ263" s="71">
        <f t="shared" si="673"/>
        <v>0</v>
      </c>
      <c r="AR263" s="78"/>
      <c r="AS263" s="71">
        <f t="shared" si="674"/>
        <v>0</v>
      </c>
      <c r="AT263" s="70">
        <f t="shared" si="682"/>
        <v>0</v>
      </c>
      <c r="AU263" s="71">
        <f t="shared" si="682"/>
        <v>0</v>
      </c>
      <c r="AV263" s="70">
        <f t="shared" si="683"/>
        <v>0</v>
      </c>
      <c r="AW263" s="71">
        <f t="shared" si="683"/>
        <v>0</v>
      </c>
      <c r="AX263" s="79"/>
      <c r="AY263" s="79"/>
      <c r="AZ263" s="79"/>
      <c r="BA263" s="79"/>
      <c r="BB263" s="71">
        <f t="shared" si="596"/>
        <v>0</v>
      </c>
      <c r="BC263" s="46"/>
      <c r="BD263" s="46"/>
      <c r="BE263" s="46"/>
      <c r="BF263" s="69">
        <f t="shared" ref="BF263:BF281" si="691">SUM(N263*BC263*20%)+(N263*BD263)*30%</f>
        <v>0</v>
      </c>
      <c r="BG263" s="69">
        <f t="shared" si="636"/>
        <v>1</v>
      </c>
      <c r="BH263" s="69">
        <f t="shared" si="616"/>
        <v>2588.1862500000002</v>
      </c>
      <c r="BI263" s="72"/>
      <c r="BJ263" s="72">
        <f t="shared" si="607"/>
        <v>0</v>
      </c>
      <c r="BK263" s="69">
        <f t="shared" si="625"/>
        <v>1</v>
      </c>
      <c r="BL263" s="69">
        <f t="shared" si="690"/>
        <v>3019.5506249999999</v>
      </c>
      <c r="BM263" s="69"/>
      <c r="BN263" s="69"/>
      <c r="BO263" s="72"/>
      <c r="BP263" s="72">
        <f t="shared" si="637"/>
        <v>0</v>
      </c>
      <c r="BQ263" s="69">
        <f t="shared" si="638"/>
        <v>5607.7368750000005</v>
      </c>
      <c r="BR263" s="69">
        <f t="shared" si="639"/>
        <v>6835.4662500000004</v>
      </c>
      <c r="BS263" s="69">
        <f t="shared" si="640"/>
        <v>2588.1862500000002</v>
      </c>
      <c r="BT263" s="69">
        <f t="shared" si="641"/>
        <v>5895.3131250000006</v>
      </c>
      <c r="BU263" s="69">
        <f t="shared" si="642"/>
        <v>15318.965625000003</v>
      </c>
      <c r="BV263" s="73">
        <f t="shared" si="643"/>
        <v>183827.58750000002</v>
      </c>
      <c r="BW263" s="54" t="s">
        <v>231</v>
      </c>
    </row>
    <row r="264" spans="1:76" s="74" customFormat="1" ht="14.25" customHeight="1" x14ac:dyDescent="0.3">
      <c r="A264" s="101">
        <v>34</v>
      </c>
      <c r="B264" s="104" t="s">
        <v>75</v>
      </c>
      <c r="C264" s="104" t="s">
        <v>440</v>
      </c>
      <c r="D264" s="67" t="s">
        <v>61</v>
      </c>
      <c r="E264" s="68" t="s">
        <v>76</v>
      </c>
      <c r="F264" s="75">
        <v>82</v>
      </c>
      <c r="G264" s="76">
        <v>43304</v>
      </c>
      <c r="H264" s="76">
        <v>45130</v>
      </c>
      <c r="I264" s="75" t="s">
        <v>170</v>
      </c>
      <c r="J264" s="67" t="s">
        <v>349</v>
      </c>
      <c r="K264" s="67" t="s">
        <v>64</v>
      </c>
      <c r="L264" s="105">
        <v>27</v>
      </c>
      <c r="M264" s="67">
        <v>5.41</v>
      </c>
      <c r="N264" s="68">
        <v>17697</v>
      </c>
      <c r="O264" s="69">
        <f t="shared" si="498"/>
        <v>95740.77</v>
      </c>
      <c r="P264" s="67"/>
      <c r="Q264" s="67"/>
      <c r="R264" s="67"/>
      <c r="S264" s="67">
        <v>1</v>
      </c>
      <c r="T264" s="67"/>
      <c r="U264" s="67"/>
      <c r="V264" s="67">
        <f t="shared" ref="V264" si="692">SUM(P264+S264)</f>
        <v>1</v>
      </c>
      <c r="W264" s="67">
        <f t="shared" ref="W264:X264" si="693">SUM(Q264+T264)</f>
        <v>0</v>
      </c>
      <c r="X264" s="67">
        <f t="shared" si="693"/>
        <v>0</v>
      </c>
      <c r="Y264" s="69">
        <f t="shared" si="583"/>
        <v>0</v>
      </c>
      <c r="Z264" s="69">
        <f t="shared" si="584"/>
        <v>0</v>
      </c>
      <c r="AA264" s="69">
        <f t="shared" si="585"/>
        <v>0</v>
      </c>
      <c r="AB264" s="69">
        <f t="shared" si="586"/>
        <v>5983.7981250000003</v>
      </c>
      <c r="AC264" s="69">
        <f t="shared" si="587"/>
        <v>0</v>
      </c>
      <c r="AD264" s="69">
        <f t="shared" si="588"/>
        <v>0</v>
      </c>
      <c r="AE264" s="69">
        <f t="shared" ref="AE264" si="694">SUM(Y264:AD264)</f>
        <v>5983.7981250000003</v>
      </c>
      <c r="AF264" s="72">
        <f t="shared" si="485"/>
        <v>2991.8990625000001</v>
      </c>
      <c r="AG264" s="69">
        <f t="shared" si="675"/>
        <v>897.56971874999999</v>
      </c>
      <c r="AH264" s="69">
        <f t="shared" si="512"/>
        <v>221.21250000000001</v>
      </c>
      <c r="AI264" s="69">
        <f t="shared" si="632"/>
        <v>10094.47940625</v>
      </c>
      <c r="AJ264" s="106"/>
      <c r="AK264" s="71">
        <f t="shared" si="671"/>
        <v>0</v>
      </c>
      <c r="AL264" s="106"/>
      <c r="AM264" s="71">
        <f t="shared" si="672"/>
        <v>0</v>
      </c>
      <c r="AN264" s="71">
        <f t="shared" si="681"/>
        <v>0</v>
      </c>
      <c r="AO264" s="71">
        <f t="shared" si="659"/>
        <v>0</v>
      </c>
      <c r="AP264" s="106"/>
      <c r="AQ264" s="71">
        <f t="shared" si="673"/>
        <v>0</v>
      </c>
      <c r="AR264" s="71"/>
      <c r="AS264" s="71">
        <f t="shared" si="674"/>
        <v>0</v>
      </c>
      <c r="AT264" s="70">
        <f t="shared" si="682"/>
        <v>0</v>
      </c>
      <c r="AU264" s="71">
        <f t="shared" si="682"/>
        <v>0</v>
      </c>
      <c r="AV264" s="70">
        <f t="shared" si="683"/>
        <v>0</v>
      </c>
      <c r="AW264" s="71">
        <f t="shared" si="683"/>
        <v>0</v>
      </c>
      <c r="AX264" s="107"/>
      <c r="AY264" s="107"/>
      <c r="AZ264" s="107"/>
      <c r="BA264" s="107"/>
      <c r="BB264" s="71">
        <f t="shared" si="596"/>
        <v>0</v>
      </c>
      <c r="BC264" s="67"/>
      <c r="BD264" s="67"/>
      <c r="BE264" s="67"/>
      <c r="BF264" s="69">
        <f t="shared" si="691"/>
        <v>0</v>
      </c>
      <c r="BG264" s="69">
        <f t="shared" si="636"/>
        <v>1</v>
      </c>
      <c r="BH264" s="69">
        <f t="shared" si="616"/>
        <v>2692.70915625</v>
      </c>
      <c r="BI264" s="69"/>
      <c r="BJ264" s="69">
        <f t="shared" si="607"/>
        <v>0</v>
      </c>
      <c r="BK264" s="69">
        <f>V264+W264+X264</f>
        <v>1</v>
      </c>
      <c r="BL264" s="69">
        <f>(AE264+AF264)*40%</f>
        <v>3590.278875</v>
      </c>
      <c r="BM264" s="69"/>
      <c r="BN264" s="69"/>
      <c r="BO264" s="69"/>
      <c r="BP264" s="72">
        <f t="shared" si="637"/>
        <v>0</v>
      </c>
      <c r="BQ264" s="69">
        <f t="shared" si="638"/>
        <v>6282.9880312499999</v>
      </c>
      <c r="BR264" s="69">
        <f t="shared" si="639"/>
        <v>7102.5803437499999</v>
      </c>
      <c r="BS264" s="69">
        <f t="shared" si="640"/>
        <v>2692.70915625</v>
      </c>
      <c r="BT264" s="69">
        <f t="shared" si="641"/>
        <v>6582.1779375000006</v>
      </c>
      <c r="BU264" s="69">
        <f t="shared" si="642"/>
        <v>16377.4674375</v>
      </c>
      <c r="BV264" s="73">
        <f t="shared" si="643"/>
        <v>196529.60924999998</v>
      </c>
      <c r="BW264" s="54" t="s">
        <v>228</v>
      </c>
      <c r="BX264" s="108"/>
    </row>
    <row r="265" spans="1:76" s="74" customFormat="1" ht="14.25" customHeight="1" x14ac:dyDescent="0.3">
      <c r="A265" s="101">
        <v>35</v>
      </c>
      <c r="B265" s="104" t="s">
        <v>75</v>
      </c>
      <c r="C265" s="104" t="s">
        <v>205</v>
      </c>
      <c r="D265" s="67" t="s">
        <v>61</v>
      </c>
      <c r="E265" s="68" t="s">
        <v>76</v>
      </c>
      <c r="F265" s="75">
        <v>82</v>
      </c>
      <c r="G265" s="76">
        <v>43304</v>
      </c>
      <c r="H265" s="76">
        <v>45130</v>
      </c>
      <c r="I265" s="75" t="s">
        <v>170</v>
      </c>
      <c r="J265" s="67" t="s">
        <v>349</v>
      </c>
      <c r="K265" s="67" t="s">
        <v>64</v>
      </c>
      <c r="L265" s="105">
        <v>27</v>
      </c>
      <c r="M265" s="67">
        <v>5.41</v>
      </c>
      <c r="N265" s="68">
        <v>17697</v>
      </c>
      <c r="O265" s="69">
        <f t="shared" si="498"/>
        <v>95740.77</v>
      </c>
      <c r="P265" s="67"/>
      <c r="Q265" s="67"/>
      <c r="R265" s="67"/>
      <c r="S265" s="67">
        <v>1</v>
      </c>
      <c r="T265" s="67"/>
      <c r="U265" s="67"/>
      <c r="V265" s="67">
        <f t="shared" ref="V265:X274" si="695">SUM(P265+S265)</f>
        <v>1</v>
      </c>
      <c r="W265" s="67">
        <f t="shared" si="695"/>
        <v>0</v>
      </c>
      <c r="X265" s="67">
        <f t="shared" si="695"/>
        <v>0</v>
      </c>
      <c r="Y265" s="69">
        <f t="shared" si="583"/>
        <v>0</v>
      </c>
      <c r="Z265" s="69">
        <f t="shared" si="584"/>
        <v>0</v>
      </c>
      <c r="AA265" s="69">
        <f t="shared" si="585"/>
        <v>0</v>
      </c>
      <c r="AB265" s="69">
        <f t="shared" si="586"/>
        <v>5983.7981250000003</v>
      </c>
      <c r="AC265" s="69">
        <f t="shared" si="587"/>
        <v>0</v>
      </c>
      <c r="AD265" s="69">
        <f t="shared" si="588"/>
        <v>0</v>
      </c>
      <c r="AE265" s="69">
        <f t="shared" ref="AE265:AE282" si="696">SUM(Y265:AD265)</f>
        <v>5983.7981250000003</v>
      </c>
      <c r="AF265" s="72">
        <f t="shared" si="485"/>
        <v>2991.8990625000001</v>
      </c>
      <c r="AG265" s="69">
        <f t="shared" si="675"/>
        <v>897.56971874999999</v>
      </c>
      <c r="AH265" s="69">
        <f t="shared" si="512"/>
        <v>221.21250000000001</v>
      </c>
      <c r="AI265" s="69">
        <f t="shared" si="632"/>
        <v>10094.47940625</v>
      </c>
      <c r="AJ265" s="106"/>
      <c r="AK265" s="71">
        <f t="shared" si="671"/>
        <v>0</v>
      </c>
      <c r="AL265" s="106"/>
      <c r="AM265" s="71">
        <f t="shared" si="672"/>
        <v>0</v>
      </c>
      <c r="AN265" s="71">
        <f t="shared" si="681"/>
        <v>0</v>
      </c>
      <c r="AO265" s="71">
        <f t="shared" si="659"/>
        <v>0</v>
      </c>
      <c r="AP265" s="106"/>
      <c r="AQ265" s="71">
        <f t="shared" si="673"/>
        <v>0</v>
      </c>
      <c r="AR265" s="71"/>
      <c r="AS265" s="71">
        <f t="shared" si="674"/>
        <v>0</v>
      </c>
      <c r="AT265" s="70">
        <f t="shared" si="682"/>
        <v>0</v>
      </c>
      <c r="AU265" s="71">
        <f t="shared" si="682"/>
        <v>0</v>
      </c>
      <c r="AV265" s="70">
        <f t="shared" si="683"/>
        <v>0</v>
      </c>
      <c r="AW265" s="71">
        <f t="shared" si="683"/>
        <v>0</v>
      </c>
      <c r="AX265" s="107"/>
      <c r="AY265" s="107"/>
      <c r="AZ265" s="107"/>
      <c r="BA265" s="107"/>
      <c r="BB265" s="71">
        <f t="shared" si="596"/>
        <v>0</v>
      </c>
      <c r="BC265" s="67"/>
      <c r="BD265" s="67"/>
      <c r="BE265" s="67"/>
      <c r="BF265" s="69">
        <f t="shared" si="691"/>
        <v>0</v>
      </c>
      <c r="BG265" s="69">
        <f t="shared" si="636"/>
        <v>1</v>
      </c>
      <c r="BH265" s="69">
        <f t="shared" si="616"/>
        <v>2692.70915625</v>
      </c>
      <c r="BI265" s="69"/>
      <c r="BJ265" s="69">
        <f t="shared" si="607"/>
        <v>0</v>
      </c>
      <c r="BK265" s="69">
        <f>V265+W265+X265</f>
        <v>1</v>
      </c>
      <c r="BL265" s="69">
        <f>(AE265+AF265)*40%</f>
        <v>3590.278875</v>
      </c>
      <c r="BM265" s="69"/>
      <c r="BN265" s="69"/>
      <c r="BO265" s="69"/>
      <c r="BP265" s="72">
        <f t="shared" si="637"/>
        <v>0</v>
      </c>
      <c r="BQ265" s="69">
        <f t="shared" si="638"/>
        <v>6282.9880312499999</v>
      </c>
      <c r="BR265" s="69">
        <f t="shared" si="639"/>
        <v>7102.5803437499999</v>
      </c>
      <c r="BS265" s="69">
        <f t="shared" si="640"/>
        <v>2692.70915625</v>
      </c>
      <c r="BT265" s="69">
        <f t="shared" si="641"/>
        <v>6582.1779375000006</v>
      </c>
      <c r="BU265" s="69">
        <f t="shared" si="642"/>
        <v>16377.4674375</v>
      </c>
      <c r="BV265" s="73">
        <f t="shared" si="643"/>
        <v>196529.60924999998</v>
      </c>
      <c r="BW265" s="54" t="s">
        <v>228</v>
      </c>
      <c r="BX265" s="108"/>
    </row>
    <row r="266" spans="1:76" s="55" customFormat="1" ht="14.25" customHeight="1" x14ac:dyDescent="0.3">
      <c r="A266" s="101">
        <v>36</v>
      </c>
      <c r="B266" s="81" t="s">
        <v>441</v>
      </c>
      <c r="C266" s="81" t="s">
        <v>391</v>
      </c>
      <c r="D266" s="46" t="s">
        <v>61</v>
      </c>
      <c r="E266" s="102" t="s">
        <v>260</v>
      </c>
      <c r="F266" s="75">
        <v>114</v>
      </c>
      <c r="G266" s="76">
        <v>44193</v>
      </c>
      <c r="H266" s="76">
        <v>46019</v>
      </c>
      <c r="I266" s="75" t="s">
        <v>170</v>
      </c>
      <c r="J266" s="46" t="s">
        <v>348</v>
      </c>
      <c r="K266" s="46" t="s">
        <v>72</v>
      </c>
      <c r="L266" s="77">
        <v>25</v>
      </c>
      <c r="M266" s="46">
        <v>5.2</v>
      </c>
      <c r="N266" s="68">
        <v>17697</v>
      </c>
      <c r="O266" s="69">
        <f t="shared" si="498"/>
        <v>92024.400000000009</v>
      </c>
      <c r="P266" s="46"/>
      <c r="Q266" s="46"/>
      <c r="R266" s="46"/>
      <c r="S266" s="46">
        <v>1</v>
      </c>
      <c r="T266" s="46"/>
      <c r="U266" s="46"/>
      <c r="V266" s="67">
        <f t="shared" si="695"/>
        <v>1</v>
      </c>
      <c r="W266" s="67">
        <f t="shared" si="695"/>
        <v>0</v>
      </c>
      <c r="X266" s="67">
        <f t="shared" si="695"/>
        <v>0</v>
      </c>
      <c r="Y266" s="69">
        <f t="shared" si="583"/>
        <v>0</v>
      </c>
      <c r="Z266" s="69">
        <f t="shared" si="584"/>
        <v>0</v>
      </c>
      <c r="AA266" s="69">
        <f t="shared" si="585"/>
        <v>0</v>
      </c>
      <c r="AB266" s="69">
        <f t="shared" si="586"/>
        <v>5751.5250000000005</v>
      </c>
      <c r="AC266" s="69">
        <f t="shared" si="587"/>
        <v>0</v>
      </c>
      <c r="AD266" s="69">
        <f t="shared" si="588"/>
        <v>0</v>
      </c>
      <c r="AE266" s="69">
        <f t="shared" si="696"/>
        <v>5751.5250000000005</v>
      </c>
      <c r="AF266" s="72">
        <f t="shared" si="485"/>
        <v>2875.7625000000003</v>
      </c>
      <c r="AG266" s="69">
        <f t="shared" si="675"/>
        <v>862.7287500000001</v>
      </c>
      <c r="AH266" s="69">
        <f t="shared" si="512"/>
        <v>221.21250000000001</v>
      </c>
      <c r="AI266" s="69">
        <f t="shared" si="632"/>
        <v>9711.228750000002</v>
      </c>
      <c r="AJ266" s="78"/>
      <c r="AK266" s="71">
        <f t="shared" si="671"/>
        <v>0</v>
      </c>
      <c r="AL266" s="78"/>
      <c r="AM266" s="71">
        <f t="shared" si="672"/>
        <v>0</v>
      </c>
      <c r="AN266" s="71">
        <f t="shared" si="681"/>
        <v>0</v>
      </c>
      <c r="AO266" s="71">
        <f t="shared" si="659"/>
        <v>0</v>
      </c>
      <c r="AP266" s="78"/>
      <c r="AQ266" s="71">
        <f t="shared" si="673"/>
        <v>0</v>
      </c>
      <c r="AR266" s="78"/>
      <c r="AS266" s="71">
        <f t="shared" si="674"/>
        <v>0</v>
      </c>
      <c r="AT266" s="70">
        <f t="shared" si="682"/>
        <v>0</v>
      </c>
      <c r="AU266" s="71">
        <f t="shared" si="682"/>
        <v>0</v>
      </c>
      <c r="AV266" s="70">
        <f t="shared" si="683"/>
        <v>0</v>
      </c>
      <c r="AW266" s="71">
        <f t="shared" si="683"/>
        <v>0</v>
      </c>
      <c r="AX266" s="79"/>
      <c r="AY266" s="80"/>
      <c r="AZ266" s="80"/>
      <c r="BA266" s="80"/>
      <c r="BB266" s="71">
        <f t="shared" si="596"/>
        <v>0</v>
      </c>
      <c r="BC266" s="46"/>
      <c r="BD266" s="46"/>
      <c r="BE266" s="46"/>
      <c r="BF266" s="69">
        <f t="shared" si="691"/>
        <v>0</v>
      </c>
      <c r="BG266" s="69">
        <f t="shared" si="636"/>
        <v>1</v>
      </c>
      <c r="BH266" s="69">
        <f t="shared" si="616"/>
        <v>2588.1862500000002</v>
      </c>
      <c r="BI266" s="72"/>
      <c r="BJ266" s="72">
        <f t="shared" si="607"/>
        <v>0</v>
      </c>
      <c r="BK266" s="69">
        <v>15</v>
      </c>
      <c r="BL266" s="69">
        <f>(AE266+AF266)*35%</f>
        <v>3019.5506249999999</v>
      </c>
      <c r="BM266" s="69"/>
      <c r="BN266" s="69"/>
      <c r="BO266" s="72"/>
      <c r="BP266" s="72">
        <f t="shared" si="637"/>
        <v>0</v>
      </c>
      <c r="BQ266" s="69">
        <f t="shared" si="638"/>
        <v>5607.7368750000005</v>
      </c>
      <c r="BR266" s="69">
        <f t="shared" si="639"/>
        <v>6835.4662500000004</v>
      </c>
      <c r="BS266" s="69">
        <f t="shared" si="640"/>
        <v>2588.1862500000002</v>
      </c>
      <c r="BT266" s="69">
        <f t="shared" si="641"/>
        <v>5895.3131250000006</v>
      </c>
      <c r="BU266" s="69">
        <f t="shared" si="642"/>
        <v>15318.965625000003</v>
      </c>
      <c r="BV266" s="73">
        <f t="shared" si="643"/>
        <v>183827.58750000002</v>
      </c>
      <c r="BW266" s="54" t="s">
        <v>227</v>
      </c>
    </row>
    <row r="267" spans="1:76" s="55" customFormat="1" ht="14.25" customHeight="1" x14ac:dyDescent="0.3">
      <c r="A267" s="101">
        <v>37</v>
      </c>
      <c r="B267" s="81" t="s">
        <v>441</v>
      </c>
      <c r="C267" s="81" t="s">
        <v>205</v>
      </c>
      <c r="D267" s="46" t="s">
        <v>61</v>
      </c>
      <c r="E267" s="102" t="s">
        <v>260</v>
      </c>
      <c r="F267" s="75">
        <v>114</v>
      </c>
      <c r="G267" s="76">
        <v>44193</v>
      </c>
      <c r="H267" s="76">
        <v>46019</v>
      </c>
      <c r="I267" s="75" t="s">
        <v>170</v>
      </c>
      <c r="J267" s="46" t="s">
        <v>348</v>
      </c>
      <c r="K267" s="46" t="s">
        <v>72</v>
      </c>
      <c r="L267" s="77">
        <v>25</v>
      </c>
      <c r="M267" s="46">
        <v>5.2</v>
      </c>
      <c r="N267" s="68">
        <v>17697</v>
      </c>
      <c r="O267" s="69">
        <f t="shared" si="498"/>
        <v>92024.400000000009</v>
      </c>
      <c r="P267" s="46"/>
      <c r="Q267" s="46"/>
      <c r="R267" s="46"/>
      <c r="S267" s="46">
        <v>1</v>
      </c>
      <c r="T267" s="46"/>
      <c r="U267" s="46"/>
      <c r="V267" s="67">
        <f t="shared" si="695"/>
        <v>1</v>
      </c>
      <c r="W267" s="67">
        <f t="shared" si="695"/>
        <v>0</v>
      </c>
      <c r="X267" s="67">
        <f t="shared" si="695"/>
        <v>0</v>
      </c>
      <c r="Y267" s="69">
        <f t="shared" si="583"/>
        <v>0</v>
      </c>
      <c r="Z267" s="69">
        <f t="shared" si="584"/>
        <v>0</v>
      </c>
      <c r="AA267" s="69">
        <f t="shared" si="585"/>
        <v>0</v>
      </c>
      <c r="AB267" s="69">
        <f t="shared" si="586"/>
        <v>5751.5250000000005</v>
      </c>
      <c r="AC267" s="69">
        <f t="shared" si="587"/>
        <v>0</v>
      </c>
      <c r="AD267" s="69">
        <f t="shared" si="588"/>
        <v>0</v>
      </c>
      <c r="AE267" s="69">
        <f t="shared" si="696"/>
        <v>5751.5250000000005</v>
      </c>
      <c r="AF267" s="72">
        <f t="shared" si="485"/>
        <v>2875.7625000000003</v>
      </c>
      <c r="AG267" s="69">
        <f t="shared" si="675"/>
        <v>862.7287500000001</v>
      </c>
      <c r="AH267" s="69">
        <f t="shared" si="512"/>
        <v>221.21250000000001</v>
      </c>
      <c r="AI267" s="69">
        <f t="shared" si="632"/>
        <v>9711.228750000002</v>
      </c>
      <c r="AJ267" s="78"/>
      <c r="AK267" s="71">
        <f t="shared" si="671"/>
        <v>0</v>
      </c>
      <c r="AL267" s="78"/>
      <c r="AM267" s="71">
        <f t="shared" si="672"/>
        <v>0</v>
      </c>
      <c r="AN267" s="71">
        <f t="shared" si="681"/>
        <v>0</v>
      </c>
      <c r="AO267" s="71">
        <f t="shared" si="659"/>
        <v>0</v>
      </c>
      <c r="AP267" s="78"/>
      <c r="AQ267" s="71">
        <f t="shared" si="673"/>
        <v>0</v>
      </c>
      <c r="AR267" s="78"/>
      <c r="AS267" s="71">
        <f t="shared" si="674"/>
        <v>0</v>
      </c>
      <c r="AT267" s="70">
        <f t="shared" si="682"/>
        <v>0</v>
      </c>
      <c r="AU267" s="71">
        <f t="shared" si="682"/>
        <v>0</v>
      </c>
      <c r="AV267" s="70">
        <f t="shared" si="683"/>
        <v>0</v>
      </c>
      <c r="AW267" s="71">
        <f t="shared" si="683"/>
        <v>0</v>
      </c>
      <c r="AX267" s="79"/>
      <c r="AY267" s="80"/>
      <c r="AZ267" s="80"/>
      <c r="BA267" s="80"/>
      <c r="BB267" s="71">
        <f t="shared" si="596"/>
        <v>0</v>
      </c>
      <c r="BC267" s="46"/>
      <c r="BD267" s="46"/>
      <c r="BE267" s="46"/>
      <c r="BF267" s="69">
        <f t="shared" si="691"/>
        <v>0</v>
      </c>
      <c r="BG267" s="69">
        <f t="shared" si="636"/>
        <v>1</v>
      </c>
      <c r="BH267" s="69">
        <f t="shared" si="616"/>
        <v>2588.1862500000002</v>
      </c>
      <c r="BI267" s="72"/>
      <c r="BJ267" s="72">
        <f t="shared" si="607"/>
        <v>0</v>
      </c>
      <c r="BK267" s="69">
        <v>15</v>
      </c>
      <c r="BL267" s="69">
        <f>(AE267+AF267)*35%</f>
        <v>3019.5506249999999</v>
      </c>
      <c r="BM267" s="69"/>
      <c r="BN267" s="69"/>
      <c r="BO267" s="72"/>
      <c r="BP267" s="72">
        <f t="shared" si="637"/>
        <v>0</v>
      </c>
      <c r="BQ267" s="69">
        <f t="shared" si="638"/>
        <v>5607.7368750000005</v>
      </c>
      <c r="BR267" s="69">
        <f t="shared" si="639"/>
        <v>6835.4662500000004</v>
      </c>
      <c r="BS267" s="69">
        <f t="shared" si="640"/>
        <v>2588.1862500000002</v>
      </c>
      <c r="BT267" s="69">
        <f t="shared" si="641"/>
        <v>5895.3131250000006</v>
      </c>
      <c r="BU267" s="69">
        <f t="shared" si="642"/>
        <v>15318.965625000003</v>
      </c>
      <c r="BV267" s="73">
        <f t="shared" si="643"/>
        <v>183827.58750000002</v>
      </c>
      <c r="BW267" s="54" t="s">
        <v>227</v>
      </c>
    </row>
    <row r="268" spans="1:76" s="55" customFormat="1" ht="14.25" customHeight="1" x14ac:dyDescent="0.3">
      <c r="A268" s="101">
        <v>38</v>
      </c>
      <c r="B268" s="81" t="s">
        <v>441</v>
      </c>
      <c r="C268" s="81" t="s">
        <v>392</v>
      </c>
      <c r="D268" s="46" t="s">
        <v>61</v>
      </c>
      <c r="E268" s="102" t="s">
        <v>260</v>
      </c>
      <c r="F268" s="75">
        <v>114</v>
      </c>
      <c r="G268" s="76">
        <v>44193</v>
      </c>
      <c r="H268" s="76">
        <v>46019</v>
      </c>
      <c r="I268" s="75" t="s">
        <v>170</v>
      </c>
      <c r="J268" s="46" t="s">
        <v>348</v>
      </c>
      <c r="K268" s="46" t="s">
        <v>72</v>
      </c>
      <c r="L268" s="77">
        <v>25</v>
      </c>
      <c r="M268" s="46">
        <v>5.2</v>
      </c>
      <c r="N268" s="68">
        <v>17697</v>
      </c>
      <c r="O268" s="69">
        <f t="shared" si="498"/>
        <v>92024.400000000009</v>
      </c>
      <c r="P268" s="46"/>
      <c r="Q268" s="46"/>
      <c r="R268" s="46"/>
      <c r="S268" s="46">
        <v>2</v>
      </c>
      <c r="T268" s="46"/>
      <c r="U268" s="46"/>
      <c r="V268" s="67">
        <f t="shared" si="695"/>
        <v>2</v>
      </c>
      <c r="W268" s="67">
        <f t="shared" si="695"/>
        <v>0</v>
      </c>
      <c r="X268" s="67">
        <f t="shared" si="695"/>
        <v>0</v>
      </c>
      <c r="Y268" s="69">
        <f t="shared" si="583"/>
        <v>0</v>
      </c>
      <c r="Z268" s="69">
        <f t="shared" si="584"/>
        <v>0</v>
      </c>
      <c r="AA268" s="69">
        <f t="shared" si="585"/>
        <v>0</v>
      </c>
      <c r="AB268" s="69">
        <f t="shared" si="586"/>
        <v>11503.050000000001</v>
      </c>
      <c r="AC268" s="69">
        <f t="shared" si="587"/>
        <v>0</v>
      </c>
      <c r="AD268" s="69">
        <f t="shared" si="588"/>
        <v>0</v>
      </c>
      <c r="AE268" s="69">
        <f t="shared" si="696"/>
        <v>11503.050000000001</v>
      </c>
      <c r="AF268" s="72">
        <f t="shared" si="485"/>
        <v>5751.5250000000005</v>
      </c>
      <c r="AG268" s="69">
        <f t="shared" si="675"/>
        <v>1725.4575000000002</v>
      </c>
      <c r="AH268" s="69">
        <f t="shared" si="512"/>
        <v>442.42500000000001</v>
      </c>
      <c r="AI268" s="69">
        <f t="shared" si="632"/>
        <v>19422.457500000004</v>
      </c>
      <c r="AJ268" s="78"/>
      <c r="AK268" s="71">
        <f t="shared" si="671"/>
        <v>0</v>
      </c>
      <c r="AL268" s="78"/>
      <c r="AM268" s="71">
        <f t="shared" si="672"/>
        <v>0</v>
      </c>
      <c r="AN268" s="71">
        <f t="shared" si="681"/>
        <v>0</v>
      </c>
      <c r="AO268" s="71">
        <f t="shared" si="659"/>
        <v>0</v>
      </c>
      <c r="AP268" s="78"/>
      <c r="AQ268" s="71">
        <f t="shared" si="673"/>
        <v>0</v>
      </c>
      <c r="AR268" s="78"/>
      <c r="AS268" s="71">
        <f t="shared" si="674"/>
        <v>0</v>
      </c>
      <c r="AT268" s="70">
        <f t="shared" si="682"/>
        <v>0</v>
      </c>
      <c r="AU268" s="71">
        <f t="shared" si="682"/>
        <v>0</v>
      </c>
      <c r="AV268" s="70">
        <f t="shared" si="683"/>
        <v>0</v>
      </c>
      <c r="AW268" s="71">
        <f t="shared" si="683"/>
        <v>0</v>
      </c>
      <c r="AX268" s="79"/>
      <c r="AY268" s="80"/>
      <c r="AZ268" s="80"/>
      <c r="BA268" s="80"/>
      <c r="BB268" s="71">
        <f t="shared" si="596"/>
        <v>0</v>
      </c>
      <c r="BC268" s="46"/>
      <c r="BD268" s="46"/>
      <c r="BE268" s="46"/>
      <c r="BF268" s="69">
        <f t="shared" si="691"/>
        <v>0</v>
      </c>
      <c r="BG268" s="69">
        <f t="shared" si="636"/>
        <v>2</v>
      </c>
      <c r="BH268" s="69">
        <f t="shared" si="616"/>
        <v>5176.3725000000004</v>
      </c>
      <c r="BI268" s="72"/>
      <c r="BJ268" s="72">
        <f t="shared" si="607"/>
        <v>0</v>
      </c>
      <c r="BK268" s="69">
        <f t="shared" ref="BK268" si="697">V268+W268+X268</f>
        <v>2</v>
      </c>
      <c r="BL268" s="69">
        <f t="shared" ref="BL268" si="698">(AE268+AF268)*40%</f>
        <v>6901.8300000000008</v>
      </c>
      <c r="BM268" s="69"/>
      <c r="BN268" s="69"/>
      <c r="BO268" s="72"/>
      <c r="BP268" s="72">
        <f t="shared" si="637"/>
        <v>0</v>
      </c>
      <c r="BQ268" s="69">
        <f t="shared" si="638"/>
        <v>12078.202500000001</v>
      </c>
      <c r="BR268" s="69">
        <f t="shared" si="639"/>
        <v>13670.932500000001</v>
      </c>
      <c r="BS268" s="69">
        <f t="shared" si="640"/>
        <v>5176.3725000000004</v>
      </c>
      <c r="BT268" s="69">
        <f t="shared" si="641"/>
        <v>12653.355000000001</v>
      </c>
      <c r="BU268" s="69">
        <f t="shared" si="642"/>
        <v>31500.660000000003</v>
      </c>
      <c r="BV268" s="73">
        <f t="shared" si="643"/>
        <v>378007.92000000004</v>
      </c>
      <c r="BW268" s="54" t="s">
        <v>227</v>
      </c>
    </row>
    <row r="269" spans="1:76" s="55" customFormat="1" ht="14.25" customHeight="1" x14ac:dyDescent="0.3">
      <c r="A269" s="101">
        <v>39</v>
      </c>
      <c r="B269" s="81" t="s">
        <v>114</v>
      </c>
      <c r="C269" s="81" t="s">
        <v>393</v>
      </c>
      <c r="D269" s="46" t="s">
        <v>108</v>
      </c>
      <c r="E269" s="82" t="s">
        <v>115</v>
      </c>
      <c r="F269" s="75">
        <v>30</v>
      </c>
      <c r="G269" s="76">
        <v>41445</v>
      </c>
      <c r="H269" s="103">
        <v>43271</v>
      </c>
      <c r="I269" s="75" t="s">
        <v>170</v>
      </c>
      <c r="J269" s="46" t="s">
        <v>58</v>
      </c>
      <c r="K269" s="46" t="s">
        <v>116</v>
      </c>
      <c r="L269" s="77">
        <v>41</v>
      </c>
      <c r="M269" s="46">
        <v>4.5199999999999996</v>
      </c>
      <c r="N269" s="68">
        <v>17697</v>
      </c>
      <c r="O269" s="69">
        <f t="shared" si="498"/>
        <v>79990.439999999988</v>
      </c>
      <c r="P269" s="46"/>
      <c r="Q269" s="46"/>
      <c r="R269" s="46"/>
      <c r="S269" s="46">
        <v>1</v>
      </c>
      <c r="T269" s="46"/>
      <c r="U269" s="46"/>
      <c r="V269" s="67">
        <f t="shared" si="695"/>
        <v>1</v>
      </c>
      <c r="W269" s="67">
        <f t="shared" si="695"/>
        <v>0</v>
      </c>
      <c r="X269" s="67">
        <f t="shared" si="695"/>
        <v>0</v>
      </c>
      <c r="Y269" s="69">
        <f t="shared" si="583"/>
        <v>0</v>
      </c>
      <c r="Z269" s="69">
        <f t="shared" si="584"/>
        <v>0</v>
      </c>
      <c r="AA269" s="69">
        <f t="shared" si="585"/>
        <v>0</v>
      </c>
      <c r="AB269" s="69">
        <f t="shared" si="586"/>
        <v>4999.4024999999992</v>
      </c>
      <c r="AC269" s="69">
        <f t="shared" si="587"/>
        <v>0</v>
      </c>
      <c r="AD269" s="69">
        <f t="shared" si="588"/>
        <v>0</v>
      </c>
      <c r="AE269" s="69">
        <f t="shared" si="696"/>
        <v>4999.4024999999992</v>
      </c>
      <c r="AF269" s="72">
        <f t="shared" si="485"/>
        <v>2499.7012499999996</v>
      </c>
      <c r="AG269" s="69">
        <f t="shared" si="675"/>
        <v>749.91037499999993</v>
      </c>
      <c r="AH269" s="69">
        <f t="shared" si="512"/>
        <v>221.21250000000001</v>
      </c>
      <c r="AI269" s="69">
        <f t="shared" si="632"/>
        <v>8470.2266249999993</v>
      </c>
      <c r="AJ269" s="78"/>
      <c r="AK269" s="71">
        <f t="shared" si="671"/>
        <v>0</v>
      </c>
      <c r="AL269" s="78"/>
      <c r="AM269" s="71">
        <f t="shared" si="672"/>
        <v>0</v>
      </c>
      <c r="AN269" s="71">
        <f t="shared" si="681"/>
        <v>0</v>
      </c>
      <c r="AO269" s="71">
        <f t="shared" si="659"/>
        <v>0</v>
      </c>
      <c r="AP269" s="78"/>
      <c r="AQ269" s="71">
        <f t="shared" si="673"/>
        <v>0</v>
      </c>
      <c r="AR269" s="78"/>
      <c r="AS269" s="71">
        <f t="shared" si="674"/>
        <v>0</v>
      </c>
      <c r="AT269" s="70">
        <f t="shared" si="682"/>
        <v>0</v>
      </c>
      <c r="AU269" s="71">
        <f t="shared" si="682"/>
        <v>0</v>
      </c>
      <c r="AV269" s="70">
        <f t="shared" si="683"/>
        <v>0</v>
      </c>
      <c r="AW269" s="71">
        <f t="shared" si="683"/>
        <v>0</v>
      </c>
      <c r="AX269" s="79"/>
      <c r="AY269" s="80"/>
      <c r="AZ269" s="80"/>
      <c r="BA269" s="80"/>
      <c r="BB269" s="71">
        <f t="shared" si="596"/>
        <v>0</v>
      </c>
      <c r="BC269" s="46"/>
      <c r="BD269" s="46"/>
      <c r="BE269" s="46"/>
      <c r="BF269" s="69">
        <f t="shared" si="691"/>
        <v>0</v>
      </c>
      <c r="BG269" s="69">
        <f t="shared" si="636"/>
        <v>1</v>
      </c>
      <c r="BH269" s="69">
        <f t="shared" si="616"/>
        <v>2249.7311249999993</v>
      </c>
      <c r="BI269" s="72"/>
      <c r="BJ269" s="72">
        <f t="shared" si="607"/>
        <v>0</v>
      </c>
      <c r="BK269" s="69"/>
      <c r="BL269" s="69"/>
      <c r="BM269" s="69"/>
      <c r="BN269" s="69"/>
      <c r="BO269" s="72"/>
      <c r="BP269" s="72">
        <f t="shared" si="637"/>
        <v>0</v>
      </c>
      <c r="BQ269" s="69">
        <f t="shared" si="638"/>
        <v>2249.7311249999993</v>
      </c>
      <c r="BR269" s="69">
        <f t="shared" si="639"/>
        <v>5970.5253749999993</v>
      </c>
      <c r="BS269" s="69">
        <f t="shared" si="640"/>
        <v>2249.7311249999993</v>
      </c>
      <c r="BT269" s="69">
        <f t="shared" si="641"/>
        <v>2499.7012499999996</v>
      </c>
      <c r="BU269" s="69">
        <f t="shared" si="642"/>
        <v>10719.957749999998</v>
      </c>
      <c r="BV269" s="73">
        <f t="shared" si="643"/>
        <v>128639.49299999997</v>
      </c>
      <c r="BW269" s="54"/>
    </row>
    <row r="270" spans="1:76" s="55" customFormat="1" ht="14.25" customHeight="1" x14ac:dyDescent="0.3">
      <c r="A270" s="101">
        <v>40</v>
      </c>
      <c r="B270" s="81" t="s">
        <v>114</v>
      </c>
      <c r="C270" s="81" t="s">
        <v>205</v>
      </c>
      <c r="D270" s="46" t="s">
        <v>108</v>
      </c>
      <c r="E270" s="82" t="s">
        <v>115</v>
      </c>
      <c r="F270" s="75">
        <v>30</v>
      </c>
      <c r="G270" s="76">
        <v>41445</v>
      </c>
      <c r="H270" s="103">
        <v>43271</v>
      </c>
      <c r="I270" s="75" t="s">
        <v>170</v>
      </c>
      <c r="J270" s="46" t="s">
        <v>58</v>
      </c>
      <c r="K270" s="46" t="s">
        <v>116</v>
      </c>
      <c r="L270" s="77">
        <v>41</v>
      </c>
      <c r="M270" s="46">
        <v>4.5199999999999996</v>
      </c>
      <c r="N270" s="68">
        <v>17697</v>
      </c>
      <c r="O270" s="69">
        <f t="shared" si="498"/>
        <v>79990.439999999988</v>
      </c>
      <c r="P270" s="46"/>
      <c r="Q270" s="46"/>
      <c r="R270" s="46"/>
      <c r="S270" s="46">
        <v>1</v>
      </c>
      <c r="T270" s="46"/>
      <c r="U270" s="46"/>
      <c r="V270" s="67">
        <f t="shared" si="695"/>
        <v>1</v>
      </c>
      <c r="W270" s="67">
        <f t="shared" si="695"/>
        <v>0</v>
      </c>
      <c r="X270" s="67">
        <f t="shared" si="695"/>
        <v>0</v>
      </c>
      <c r="Y270" s="69">
        <f t="shared" si="583"/>
        <v>0</v>
      </c>
      <c r="Z270" s="69">
        <f t="shared" si="584"/>
        <v>0</v>
      </c>
      <c r="AA270" s="69">
        <f t="shared" si="585"/>
        <v>0</v>
      </c>
      <c r="AB270" s="69">
        <f t="shared" si="586"/>
        <v>4999.4024999999992</v>
      </c>
      <c r="AC270" s="69">
        <f t="shared" si="587"/>
        <v>0</v>
      </c>
      <c r="AD270" s="69">
        <f t="shared" si="588"/>
        <v>0</v>
      </c>
      <c r="AE270" s="69">
        <f t="shared" si="696"/>
        <v>4999.4024999999992</v>
      </c>
      <c r="AF270" s="72">
        <f t="shared" si="485"/>
        <v>2499.7012499999996</v>
      </c>
      <c r="AG270" s="69">
        <f t="shared" si="675"/>
        <v>749.91037499999993</v>
      </c>
      <c r="AH270" s="69">
        <f t="shared" si="512"/>
        <v>221.21250000000001</v>
      </c>
      <c r="AI270" s="69">
        <f t="shared" si="632"/>
        <v>8470.2266249999993</v>
      </c>
      <c r="AJ270" s="78"/>
      <c r="AK270" s="71">
        <f t="shared" si="671"/>
        <v>0</v>
      </c>
      <c r="AL270" s="78"/>
      <c r="AM270" s="71">
        <f t="shared" si="672"/>
        <v>0</v>
      </c>
      <c r="AN270" s="71">
        <f t="shared" si="681"/>
        <v>0</v>
      </c>
      <c r="AO270" s="71">
        <f t="shared" si="659"/>
        <v>0</v>
      </c>
      <c r="AP270" s="78"/>
      <c r="AQ270" s="71">
        <f t="shared" si="673"/>
        <v>0</v>
      </c>
      <c r="AR270" s="78"/>
      <c r="AS270" s="71">
        <f t="shared" si="674"/>
        <v>0</v>
      </c>
      <c r="AT270" s="70">
        <f t="shared" si="682"/>
        <v>0</v>
      </c>
      <c r="AU270" s="71">
        <f t="shared" si="682"/>
        <v>0</v>
      </c>
      <c r="AV270" s="70">
        <f t="shared" si="683"/>
        <v>0</v>
      </c>
      <c r="AW270" s="71">
        <f t="shared" si="683"/>
        <v>0</v>
      </c>
      <c r="AX270" s="79"/>
      <c r="AY270" s="80"/>
      <c r="AZ270" s="80"/>
      <c r="BA270" s="80"/>
      <c r="BB270" s="71">
        <f t="shared" si="596"/>
        <v>0</v>
      </c>
      <c r="BC270" s="46"/>
      <c r="BD270" s="46"/>
      <c r="BE270" s="46"/>
      <c r="BF270" s="69">
        <f t="shared" si="691"/>
        <v>0</v>
      </c>
      <c r="BG270" s="69">
        <f t="shared" si="636"/>
        <v>1</v>
      </c>
      <c r="BH270" s="69">
        <f t="shared" si="616"/>
        <v>2249.7311249999993</v>
      </c>
      <c r="BI270" s="72"/>
      <c r="BJ270" s="72">
        <f t="shared" si="607"/>
        <v>0</v>
      </c>
      <c r="BK270" s="69"/>
      <c r="BL270" s="69"/>
      <c r="BM270" s="69"/>
      <c r="BN270" s="69"/>
      <c r="BO270" s="72"/>
      <c r="BP270" s="72">
        <f t="shared" si="637"/>
        <v>0</v>
      </c>
      <c r="BQ270" s="69">
        <f t="shared" si="638"/>
        <v>2249.7311249999993</v>
      </c>
      <c r="BR270" s="69">
        <f t="shared" si="639"/>
        <v>5970.5253749999993</v>
      </c>
      <c r="BS270" s="69">
        <f t="shared" si="640"/>
        <v>2249.7311249999993</v>
      </c>
      <c r="BT270" s="69">
        <f t="shared" si="641"/>
        <v>2499.7012499999996</v>
      </c>
      <c r="BU270" s="69">
        <f t="shared" si="642"/>
        <v>10719.957749999998</v>
      </c>
      <c r="BV270" s="73">
        <f t="shared" si="643"/>
        <v>128639.49299999997</v>
      </c>
      <c r="BW270" s="54"/>
    </row>
    <row r="271" spans="1:76" s="55" customFormat="1" ht="14.25" customHeight="1" x14ac:dyDescent="0.3">
      <c r="A271" s="101">
        <v>41</v>
      </c>
      <c r="B271" s="81" t="s">
        <v>114</v>
      </c>
      <c r="C271" s="81" t="s">
        <v>387</v>
      </c>
      <c r="D271" s="46" t="s">
        <v>108</v>
      </c>
      <c r="E271" s="82" t="s">
        <v>115</v>
      </c>
      <c r="F271" s="75">
        <v>30</v>
      </c>
      <c r="G271" s="76">
        <v>41445</v>
      </c>
      <c r="H271" s="103">
        <v>43271</v>
      </c>
      <c r="I271" s="75" t="s">
        <v>170</v>
      </c>
      <c r="J271" s="46" t="s">
        <v>58</v>
      </c>
      <c r="K271" s="46" t="s">
        <v>116</v>
      </c>
      <c r="L271" s="77">
        <v>41</v>
      </c>
      <c r="M271" s="46">
        <v>4.5199999999999996</v>
      </c>
      <c r="N271" s="68">
        <v>17697</v>
      </c>
      <c r="O271" s="69">
        <f t="shared" si="498"/>
        <v>79990.439999999988</v>
      </c>
      <c r="P271" s="46"/>
      <c r="Q271" s="46"/>
      <c r="R271" s="46"/>
      <c r="S271" s="46">
        <v>2</v>
      </c>
      <c r="T271" s="46"/>
      <c r="U271" s="46"/>
      <c r="V271" s="67">
        <f t="shared" si="695"/>
        <v>2</v>
      </c>
      <c r="W271" s="67">
        <f t="shared" si="695"/>
        <v>0</v>
      </c>
      <c r="X271" s="67">
        <f t="shared" si="695"/>
        <v>0</v>
      </c>
      <c r="Y271" s="69">
        <f t="shared" si="583"/>
        <v>0</v>
      </c>
      <c r="Z271" s="69">
        <f t="shared" si="584"/>
        <v>0</v>
      </c>
      <c r="AA271" s="69">
        <f t="shared" si="585"/>
        <v>0</v>
      </c>
      <c r="AB271" s="69">
        <f t="shared" si="586"/>
        <v>9998.8049999999985</v>
      </c>
      <c r="AC271" s="69">
        <f t="shared" si="587"/>
        <v>0</v>
      </c>
      <c r="AD271" s="69">
        <f t="shared" si="588"/>
        <v>0</v>
      </c>
      <c r="AE271" s="69">
        <f t="shared" si="696"/>
        <v>9998.8049999999985</v>
      </c>
      <c r="AF271" s="72">
        <f t="shared" si="485"/>
        <v>4999.4024999999992</v>
      </c>
      <c r="AG271" s="69">
        <f t="shared" si="675"/>
        <v>1499.8207499999999</v>
      </c>
      <c r="AH271" s="69">
        <f t="shared" si="512"/>
        <v>442.42500000000001</v>
      </c>
      <c r="AI271" s="69">
        <f t="shared" si="632"/>
        <v>16940.453249999999</v>
      </c>
      <c r="AJ271" s="78"/>
      <c r="AK271" s="71">
        <f t="shared" si="671"/>
        <v>0</v>
      </c>
      <c r="AL271" s="78"/>
      <c r="AM271" s="71">
        <f t="shared" si="672"/>
        <v>0</v>
      </c>
      <c r="AN271" s="71">
        <f t="shared" si="681"/>
        <v>0</v>
      </c>
      <c r="AO271" s="71">
        <f t="shared" si="659"/>
        <v>0</v>
      </c>
      <c r="AP271" s="78"/>
      <c r="AQ271" s="71">
        <f t="shared" si="673"/>
        <v>0</v>
      </c>
      <c r="AR271" s="78"/>
      <c r="AS271" s="71">
        <f t="shared" si="674"/>
        <v>0</v>
      </c>
      <c r="AT271" s="70">
        <f t="shared" si="682"/>
        <v>0</v>
      </c>
      <c r="AU271" s="71">
        <f t="shared" si="682"/>
        <v>0</v>
      </c>
      <c r="AV271" s="70">
        <f t="shared" si="683"/>
        <v>0</v>
      </c>
      <c r="AW271" s="71">
        <f t="shared" si="683"/>
        <v>0</v>
      </c>
      <c r="AX271" s="79"/>
      <c r="AY271" s="80"/>
      <c r="AZ271" s="80"/>
      <c r="BA271" s="80"/>
      <c r="BB271" s="71">
        <f t="shared" si="596"/>
        <v>0</v>
      </c>
      <c r="BC271" s="46"/>
      <c r="BD271" s="46"/>
      <c r="BE271" s="46"/>
      <c r="BF271" s="69">
        <f t="shared" si="691"/>
        <v>0</v>
      </c>
      <c r="BG271" s="69">
        <f t="shared" si="636"/>
        <v>2</v>
      </c>
      <c r="BH271" s="69">
        <f t="shared" si="616"/>
        <v>4499.4622499999987</v>
      </c>
      <c r="BI271" s="72"/>
      <c r="BJ271" s="72">
        <f t="shared" si="607"/>
        <v>0</v>
      </c>
      <c r="BK271" s="69"/>
      <c r="BL271" s="69"/>
      <c r="BM271" s="69"/>
      <c r="BN271" s="69"/>
      <c r="BO271" s="72"/>
      <c r="BP271" s="72">
        <f t="shared" si="637"/>
        <v>0</v>
      </c>
      <c r="BQ271" s="69">
        <f t="shared" si="638"/>
        <v>4499.4622499999987</v>
      </c>
      <c r="BR271" s="69">
        <f t="shared" si="639"/>
        <v>11941.050749999999</v>
      </c>
      <c r="BS271" s="69">
        <f t="shared" si="640"/>
        <v>4499.4622499999987</v>
      </c>
      <c r="BT271" s="69">
        <f t="shared" si="641"/>
        <v>4999.4024999999992</v>
      </c>
      <c r="BU271" s="69">
        <f t="shared" si="642"/>
        <v>21439.915499999996</v>
      </c>
      <c r="BV271" s="73">
        <f t="shared" si="643"/>
        <v>257278.98599999995</v>
      </c>
      <c r="BW271" s="54"/>
    </row>
    <row r="272" spans="1:76" s="55" customFormat="1" ht="14.25" customHeight="1" x14ac:dyDescent="0.3">
      <c r="A272" s="101">
        <v>42</v>
      </c>
      <c r="B272" s="129" t="s">
        <v>376</v>
      </c>
      <c r="C272" s="129" t="s">
        <v>384</v>
      </c>
      <c r="D272" s="130" t="s">
        <v>61</v>
      </c>
      <c r="E272" s="131" t="s">
        <v>490</v>
      </c>
      <c r="F272" s="75"/>
      <c r="G272" s="134"/>
      <c r="H272" s="134"/>
      <c r="I272" s="75"/>
      <c r="J272" s="67" t="s">
        <v>65</v>
      </c>
      <c r="K272" s="67" t="s">
        <v>62</v>
      </c>
      <c r="L272" s="105">
        <v>1</v>
      </c>
      <c r="M272" s="67">
        <v>4.1399999999999997</v>
      </c>
      <c r="N272" s="68">
        <v>17697</v>
      </c>
      <c r="O272" s="69">
        <f t="shared" si="498"/>
        <v>73265.579999999987</v>
      </c>
      <c r="P272" s="67"/>
      <c r="Q272" s="67"/>
      <c r="R272" s="67"/>
      <c r="S272" s="67"/>
      <c r="T272" s="67">
        <v>2</v>
      </c>
      <c r="U272" s="67"/>
      <c r="V272" s="67">
        <f t="shared" si="695"/>
        <v>0</v>
      </c>
      <c r="W272" s="67">
        <f t="shared" si="695"/>
        <v>2</v>
      </c>
      <c r="X272" s="67">
        <f t="shared" si="695"/>
        <v>0</v>
      </c>
      <c r="Y272" s="69">
        <f t="shared" si="583"/>
        <v>0</v>
      </c>
      <c r="Z272" s="69">
        <f t="shared" si="584"/>
        <v>0</v>
      </c>
      <c r="AA272" s="69">
        <f t="shared" si="585"/>
        <v>0</v>
      </c>
      <c r="AB272" s="69">
        <f t="shared" si="586"/>
        <v>0</v>
      </c>
      <c r="AC272" s="69">
        <f t="shared" si="587"/>
        <v>9158.1974999999984</v>
      </c>
      <c r="AD272" s="69">
        <f t="shared" si="588"/>
        <v>0</v>
      </c>
      <c r="AE272" s="69">
        <f t="shared" si="696"/>
        <v>9158.1974999999984</v>
      </c>
      <c r="AF272" s="72">
        <f t="shared" si="485"/>
        <v>4579.0987499999992</v>
      </c>
      <c r="AG272" s="69">
        <f t="shared" si="675"/>
        <v>1373.7296249999999</v>
      </c>
      <c r="AH272" s="69">
        <f t="shared" si="512"/>
        <v>442.42500000000001</v>
      </c>
      <c r="AI272" s="69">
        <f t="shared" si="632"/>
        <v>15553.450874999999</v>
      </c>
      <c r="AJ272" s="78"/>
      <c r="AK272" s="71">
        <f t="shared" si="671"/>
        <v>0</v>
      </c>
      <c r="AL272" s="78"/>
      <c r="AM272" s="71">
        <f t="shared" si="672"/>
        <v>0</v>
      </c>
      <c r="AN272" s="71">
        <f t="shared" si="681"/>
        <v>0</v>
      </c>
      <c r="AO272" s="71">
        <f t="shared" si="659"/>
        <v>0</v>
      </c>
      <c r="AP272" s="78"/>
      <c r="AQ272" s="71">
        <f t="shared" si="673"/>
        <v>0</v>
      </c>
      <c r="AR272" s="78"/>
      <c r="AS272" s="71">
        <f t="shared" si="674"/>
        <v>0</v>
      </c>
      <c r="AT272" s="70">
        <f t="shared" si="682"/>
        <v>0</v>
      </c>
      <c r="AU272" s="71">
        <f t="shared" si="682"/>
        <v>0</v>
      </c>
      <c r="AV272" s="70">
        <f t="shared" si="683"/>
        <v>0</v>
      </c>
      <c r="AW272" s="71">
        <f t="shared" si="683"/>
        <v>0</v>
      </c>
      <c r="AX272" s="79"/>
      <c r="AY272" s="80"/>
      <c r="AZ272" s="80"/>
      <c r="BA272" s="80"/>
      <c r="BB272" s="71">
        <f t="shared" si="596"/>
        <v>0</v>
      </c>
      <c r="BC272" s="46"/>
      <c r="BD272" s="46"/>
      <c r="BE272" s="46"/>
      <c r="BF272" s="69">
        <f t="shared" si="691"/>
        <v>0</v>
      </c>
      <c r="BG272" s="69">
        <f t="shared" si="636"/>
        <v>2</v>
      </c>
      <c r="BH272" s="69">
        <f t="shared" si="616"/>
        <v>4121.1888749999989</v>
      </c>
      <c r="BI272" s="72"/>
      <c r="BJ272" s="72">
        <f t="shared" si="607"/>
        <v>0</v>
      </c>
      <c r="BK272" s="69"/>
      <c r="BL272" s="69"/>
      <c r="BM272" s="69"/>
      <c r="BN272" s="69"/>
      <c r="BO272" s="72"/>
      <c r="BP272" s="72">
        <f t="shared" si="637"/>
        <v>0</v>
      </c>
      <c r="BQ272" s="69">
        <f t="shared" si="638"/>
        <v>4121.1888749999989</v>
      </c>
      <c r="BR272" s="69">
        <f t="shared" si="639"/>
        <v>10974.352124999998</v>
      </c>
      <c r="BS272" s="69">
        <f t="shared" si="640"/>
        <v>4121.1888749999989</v>
      </c>
      <c r="BT272" s="69">
        <f t="shared" si="641"/>
        <v>4579.0987499999992</v>
      </c>
      <c r="BU272" s="69">
        <f t="shared" si="642"/>
        <v>19674.639749999998</v>
      </c>
      <c r="BV272" s="73">
        <f t="shared" si="643"/>
        <v>236095.67699999997</v>
      </c>
      <c r="BW272" s="54"/>
    </row>
    <row r="273" spans="1:78" s="55" customFormat="1" ht="14.25" customHeight="1" x14ac:dyDescent="0.3">
      <c r="A273" s="101">
        <v>43</v>
      </c>
      <c r="B273" s="81" t="s">
        <v>103</v>
      </c>
      <c r="C273" s="81" t="s">
        <v>306</v>
      </c>
      <c r="D273" s="46" t="s">
        <v>61</v>
      </c>
      <c r="E273" s="82" t="s">
        <v>105</v>
      </c>
      <c r="F273" s="75">
        <v>80</v>
      </c>
      <c r="G273" s="134">
        <v>43304</v>
      </c>
      <c r="H273" s="103">
        <v>45130</v>
      </c>
      <c r="I273" s="75" t="s">
        <v>167</v>
      </c>
      <c r="J273" s="46" t="s">
        <v>349</v>
      </c>
      <c r="K273" s="46" t="s">
        <v>64</v>
      </c>
      <c r="L273" s="77">
        <v>21.05</v>
      </c>
      <c r="M273" s="46">
        <v>5.32</v>
      </c>
      <c r="N273" s="68">
        <v>17697</v>
      </c>
      <c r="O273" s="69">
        <f t="shared" si="498"/>
        <v>94148.040000000008</v>
      </c>
      <c r="P273" s="46"/>
      <c r="Q273" s="46"/>
      <c r="R273" s="46"/>
      <c r="S273" s="46"/>
      <c r="T273" s="46">
        <v>1</v>
      </c>
      <c r="U273" s="46"/>
      <c r="V273" s="67">
        <f t="shared" si="695"/>
        <v>0</v>
      </c>
      <c r="W273" s="67">
        <f t="shared" si="695"/>
        <v>1</v>
      </c>
      <c r="X273" s="67">
        <f t="shared" si="695"/>
        <v>0</v>
      </c>
      <c r="Y273" s="69">
        <f t="shared" si="583"/>
        <v>0</v>
      </c>
      <c r="Z273" s="69">
        <f t="shared" si="584"/>
        <v>0</v>
      </c>
      <c r="AA273" s="69">
        <f t="shared" si="585"/>
        <v>0</v>
      </c>
      <c r="AB273" s="69">
        <f t="shared" si="586"/>
        <v>0</v>
      </c>
      <c r="AC273" s="69">
        <f t="shared" si="587"/>
        <v>5884.2525000000005</v>
      </c>
      <c r="AD273" s="69">
        <f t="shared" si="588"/>
        <v>0</v>
      </c>
      <c r="AE273" s="69">
        <f t="shared" si="696"/>
        <v>5884.2525000000005</v>
      </c>
      <c r="AF273" s="72">
        <f t="shared" si="485"/>
        <v>2942.1262500000003</v>
      </c>
      <c r="AG273" s="69">
        <f t="shared" si="675"/>
        <v>882.63787500000001</v>
      </c>
      <c r="AH273" s="69">
        <f t="shared" si="512"/>
        <v>221.21250000000001</v>
      </c>
      <c r="AI273" s="69">
        <f t="shared" si="632"/>
        <v>9930.2291250000017</v>
      </c>
      <c r="AJ273" s="78"/>
      <c r="AK273" s="71">
        <f t="shared" si="671"/>
        <v>0</v>
      </c>
      <c r="AL273" s="78"/>
      <c r="AM273" s="71">
        <f t="shared" si="672"/>
        <v>0</v>
      </c>
      <c r="AN273" s="71">
        <f t="shared" si="681"/>
        <v>0</v>
      </c>
      <c r="AO273" s="71">
        <f t="shared" si="659"/>
        <v>0</v>
      </c>
      <c r="AP273" s="78"/>
      <c r="AQ273" s="71">
        <f t="shared" si="673"/>
        <v>0</v>
      </c>
      <c r="AR273" s="78"/>
      <c r="AS273" s="71">
        <f t="shared" si="674"/>
        <v>0</v>
      </c>
      <c r="AT273" s="70">
        <f t="shared" ref="AT273:AU282" si="699">AP273+AR273</f>
        <v>0</v>
      </c>
      <c r="AU273" s="71">
        <f t="shared" si="699"/>
        <v>0</v>
      </c>
      <c r="AV273" s="70">
        <f t="shared" ref="AV273:AW282" si="700">AN273+AT273</f>
        <v>0</v>
      </c>
      <c r="AW273" s="71">
        <f t="shared" si="700"/>
        <v>0</v>
      </c>
      <c r="AX273" s="79"/>
      <c r="AY273" s="80"/>
      <c r="AZ273" s="80"/>
      <c r="BA273" s="80"/>
      <c r="BB273" s="71">
        <f t="shared" si="596"/>
        <v>0</v>
      </c>
      <c r="BC273" s="46"/>
      <c r="BD273" s="46"/>
      <c r="BE273" s="46"/>
      <c r="BF273" s="69">
        <f t="shared" si="691"/>
        <v>0</v>
      </c>
      <c r="BG273" s="69">
        <f t="shared" si="636"/>
        <v>1</v>
      </c>
      <c r="BH273" s="69">
        <f t="shared" si="616"/>
        <v>2647.9136249999997</v>
      </c>
      <c r="BI273" s="72"/>
      <c r="BJ273" s="72">
        <f t="shared" si="607"/>
        <v>0</v>
      </c>
      <c r="BK273" s="69">
        <f t="shared" ref="BK273:BK280" si="701">V273+W273+X273</f>
        <v>1</v>
      </c>
      <c r="BL273" s="69">
        <f>(AE273+AF273)*40%</f>
        <v>3530.5515</v>
      </c>
      <c r="BM273" s="69"/>
      <c r="BN273" s="69"/>
      <c r="BO273" s="69"/>
      <c r="BP273" s="72">
        <f t="shared" si="637"/>
        <v>0</v>
      </c>
      <c r="BQ273" s="69">
        <f t="shared" si="638"/>
        <v>6178.4651249999997</v>
      </c>
      <c r="BR273" s="69">
        <f t="shared" si="639"/>
        <v>6988.1028750000005</v>
      </c>
      <c r="BS273" s="69">
        <f t="shared" si="640"/>
        <v>2647.9136249999997</v>
      </c>
      <c r="BT273" s="69">
        <f t="shared" si="641"/>
        <v>6472.6777500000007</v>
      </c>
      <c r="BU273" s="69">
        <f t="shared" si="642"/>
        <v>16108.69425</v>
      </c>
      <c r="BV273" s="73">
        <f t="shared" si="643"/>
        <v>193304.33100000001</v>
      </c>
      <c r="BW273" s="54" t="s">
        <v>228</v>
      </c>
    </row>
    <row r="274" spans="1:78" s="74" customFormat="1" ht="14.25" customHeight="1" x14ac:dyDescent="0.3">
      <c r="A274" s="101">
        <v>44</v>
      </c>
      <c r="B274" s="104" t="s">
        <v>235</v>
      </c>
      <c r="C274" s="104" t="s">
        <v>385</v>
      </c>
      <c r="D274" s="67" t="s">
        <v>61</v>
      </c>
      <c r="E274" s="119" t="s">
        <v>66</v>
      </c>
      <c r="F274" s="75">
        <v>111</v>
      </c>
      <c r="G274" s="76">
        <v>44071</v>
      </c>
      <c r="H274" s="103">
        <v>45897</v>
      </c>
      <c r="I274" s="75" t="s">
        <v>168</v>
      </c>
      <c r="J274" s="67" t="s">
        <v>348</v>
      </c>
      <c r="K274" s="67" t="s">
        <v>72</v>
      </c>
      <c r="L274" s="77">
        <v>13.05</v>
      </c>
      <c r="M274" s="46">
        <v>4.95</v>
      </c>
      <c r="N274" s="68">
        <v>17697</v>
      </c>
      <c r="O274" s="69">
        <f t="shared" si="498"/>
        <v>87600.150000000009</v>
      </c>
      <c r="P274" s="67"/>
      <c r="Q274" s="67"/>
      <c r="R274" s="67"/>
      <c r="S274" s="67"/>
      <c r="T274" s="67">
        <v>2</v>
      </c>
      <c r="U274" s="67"/>
      <c r="V274" s="67">
        <f t="shared" si="695"/>
        <v>0</v>
      </c>
      <c r="W274" s="67">
        <f t="shared" si="695"/>
        <v>2</v>
      </c>
      <c r="X274" s="67">
        <f t="shared" si="695"/>
        <v>0</v>
      </c>
      <c r="Y274" s="69">
        <f t="shared" si="583"/>
        <v>0</v>
      </c>
      <c r="Z274" s="69">
        <f t="shared" si="584"/>
        <v>0</v>
      </c>
      <c r="AA274" s="69">
        <f t="shared" si="585"/>
        <v>0</v>
      </c>
      <c r="AB274" s="69">
        <f t="shared" si="586"/>
        <v>0</v>
      </c>
      <c r="AC274" s="69">
        <f t="shared" si="587"/>
        <v>10950.018750000001</v>
      </c>
      <c r="AD274" s="69">
        <f t="shared" si="588"/>
        <v>0</v>
      </c>
      <c r="AE274" s="69">
        <f t="shared" si="696"/>
        <v>10950.018750000001</v>
      </c>
      <c r="AF274" s="72">
        <f t="shared" ref="AF274:AF282" si="702">AE274*50%</f>
        <v>5475.0093750000005</v>
      </c>
      <c r="AG274" s="69">
        <f t="shared" si="675"/>
        <v>1642.5028125000001</v>
      </c>
      <c r="AH274" s="69">
        <f t="shared" si="512"/>
        <v>442.42500000000001</v>
      </c>
      <c r="AI274" s="69">
        <f t="shared" si="632"/>
        <v>18509.955937500003</v>
      </c>
      <c r="AJ274" s="106"/>
      <c r="AK274" s="71">
        <f t="shared" si="671"/>
        <v>0</v>
      </c>
      <c r="AL274" s="106"/>
      <c r="AM274" s="71">
        <f t="shared" si="672"/>
        <v>0</v>
      </c>
      <c r="AN274" s="71">
        <f t="shared" si="681"/>
        <v>0</v>
      </c>
      <c r="AO274" s="71">
        <f t="shared" si="659"/>
        <v>0</v>
      </c>
      <c r="AP274" s="106"/>
      <c r="AQ274" s="71">
        <f t="shared" si="673"/>
        <v>0</v>
      </c>
      <c r="AR274" s="106"/>
      <c r="AS274" s="71">
        <f t="shared" si="674"/>
        <v>0</v>
      </c>
      <c r="AT274" s="70">
        <f t="shared" si="699"/>
        <v>0</v>
      </c>
      <c r="AU274" s="71">
        <f t="shared" si="699"/>
        <v>0</v>
      </c>
      <c r="AV274" s="70"/>
      <c r="AW274" s="71">
        <f t="shared" si="700"/>
        <v>0</v>
      </c>
      <c r="AX274" s="107"/>
      <c r="AY274" s="107"/>
      <c r="AZ274" s="107"/>
      <c r="BA274" s="124"/>
      <c r="BB274" s="71">
        <f t="shared" si="596"/>
        <v>0</v>
      </c>
      <c r="BC274" s="67"/>
      <c r="BD274" s="67"/>
      <c r="BE274" s="67"/>
      <c r="BF274" s="69">
        <f t="shared" si="691"/>
        <v>0</v>
      </c>
      <c r="BG274" s="69">
        <f t="shared" si="636"/>
        <v>2</v>
      </c>
      <c r="BH274" s="69">
        <f t="shared" si="616"/>
        <v>4927.5084374999997</v>
      </c>
      <c r="BI274" s="69"/>
      <c r="BJ274" s="69">
        <f t="shared" si="607"/>
        <v>0</v>
      </c>
      <c r="BK274" s="69">
        <f t="shared" si="701"/>
        <v>2</v>
      </c>
      <c r="BL274" s="69">
        <f>(AE274+AF274)*35%</f>
        <v>5748.7598437500001</v>
      </c>
      <c r="BM274" s="69"/>
      <c r="BN274" s="69"/>
      <c r="BO274" s="69"/>
      <c r="BP274" s="72">
        <f t="shared" si="637"/>
        <v>0</v>
      </c>
      <c r="BQ274" s="69">
        <f t="shared" si="638"/>
        <v>10676.268281249999</v>
      </c>
      <c r="BR274" s="69">
        <f t="shared" si="639"/>
        <v>13034.946562500001</v>
      </c>
      <c r="BS274" s="69">
        <f t="shared" si="640"/>
        <v>4927.5084374999997</v>
      </c>
      <c r="BT274" s="69">
        <f t="shared" si="641"/>
        <v>11223.76921875</v>
      </c>
      <c r="BU274" s="69">
        <f t="shared" si="642"/>
        <v>29186.224218750001</v>
      </c>
      <c r="BV274" s="73">
        <f t="shared" si="643"/>
        <v>350234.69062500005</v>
      </c>
      <c r="BW274" s="54" t="s">
        <v>231</v>
      </c>
    </row>
    <row r="275" spans="1:78" s="74" customFormat="1" ht="14.25" customHeight="1" x14ac:dyDescent="0.3">
      <c r="A275" s="101">
        <v>45</v>
      </c>
      <c r="B275" s="104" t="s">
        <v>235</v>
      </c>
      <c r="C275" s="104" t="s">
        <v>424</v>
      </c>
      <c r="D275" s="67" t="s">
        <v>61</v>
      </c>
      <c r="E275" s="119" t="s">
        <v>66</v>
      </c>
      <c r="F275" s="75">
        <v>111</v>
      </c>
      <c r="G275" s="76">
        <v>44071</v>
      </c>
      <c r="H275" s="103">
        <v>45897</v>
      </c>
      <c r="I275" s="75" t="s">
        <v>168</v>
      </c>
      <c r="J275" s="67" t="s">
        <v>348</v>
      </c>
      <c r="K275" s="67" t="s">
        <v>72</v>
      </c>
      <c r="L275" s="77">
        <v>13.05</v>
      </c>
      <c r="M275" s="46">
        <v>4.95</v>
      </c>
      <c r="N275" s="68">
        <v>17697</v>
      </c>
      <c r="O275" s="69">
        <f t="shared" si="498"/>
        <v>87600.150000000009</v>
      </c>
      <c r="P275" s="67"/>
      <c r="Q275" s="67"/>
      <c r="R275" s="67"/>
      <c r="S275" s="67"/>
      <c r="T275" s="67">
        <v>1</v>
      </c>
      <c r="U275" s="67"/>
      <c r="V275" s="67">
        <f t="shared" ref="V275" si="703">SUM(P275+S275)</f>
        <v>0</v>
      </c>
      <c r="W275" s="67">
        <f t="shared" ref="W275:X275" si="704">SUM(Q275+T275)</f>
        <v>1</v>
      </c>
      <c r="X275" s="67">
        <f t="shared" si="704"/>
        <v>0</v>
      </c>
      <c r="Y275" s="69">
        <f t="shared" si="583"/>
        <v>0</v>
      </c>
      <c r="Z275" s="69">
        <f t="shared" si="584"/>
        <v>0</v>
      </c>
      <c r="AA275" s="69">
        <f t="shared" si="585"/>
        <v>0</v>
      </c>
      <c r="AB275" s="69">
        <f t="shared" si="586"/>
        <v>0</v>
      </c>
      <c r="AC275" s="69">
        <f t="shared" si="587"/>
        <v>5475.0093750000005</v>
      </c>
      <c r="AD275" s="69">
        <f t="shared" si="588"/>
        <v>0</v>
      </c>
      <c r="AE275" s="69">
        <f t="shared" ref="AE275" si="705">SUM(Y275:AD275)</f>
        <v>5475.0093750000005</v>
      </c>
      <c r="AF275" s="72">
        <f t="shared" si="702"/>
        <v>2737.5046875000003</v>
      </c>
      <c r="AG275" s="69">
        <f t="shared" si="675"/>
        <v>821.25140625000006</v>
      </c>
      <c r="AH275" s="69">
        <f t="shared" si="512"/>
        <v>221.21250000000001</v>
      </c>
      <c r="AI275" s="69">
        <f t="shared" si="632"/>
        <v>9254.9779687500013</v>
      </c>
      <c r="AJ275" s="106"/>
      <c r="AK275" s="71">
        <f t="shared" si="671"/>
        <v>0</v>
      </c>
      <c r="AL275" s="106"/>
      <c r="AM275" s="71">
        <f t="shared" si="672"/>
        <v>0</v>
      </c>
      <c r="AN275" s="71">
        <f t="shared" si="681"/>
        <v>0</v>
      </c>
      <c r="AO275" s="71">
        <f t="shared" si="659"/>
        <v>0</v>
      </c>
      <c r="AP275" s="106"/>
      <c r="AQ275" s="71">
        <f t="shared" si="673"/>
        <v>0</v>
      </c>
      <c r="AR275" s="106"/>
      <c r="AS275" s="71">
        <f t="shared" si="674"/>
        <v>0</v>
      </c>
      <c r="AT275" s="70">
        <f t="shared" si="699"/>
        <v>0</v>
      </c>
      <c r="AU275" s="71">
        <f t="shared" si="699"/>
        <v>0</v>
      </c>
      <c r="AV275" s="70"/>
      <c r="AW275" s="71">
        <f t="shared" si="700"/>
        <v>0</v>
      </c>
      <c r="AX275" s="107"/>
      <c r="AY275" s="107"/>
      <c r="AZ275" s="107"/>
      <c r="BA275" s="124"/>
      <c r="BB275" s="71">
        <f t="shared" si="596"/>
        <v>0</v>
      </c>
      <c r="BC275" s="67"/>
      <c r="BD275" s="67"/>
      <c r="BE275" s="67"/>
      <c r="BF275" s="69">
        <f t="shared" si="691"/>
        <v>0</v>
      </c>
      <c r="BG275" s="69">
        <f t="shared" si="636"/>
        <v>1</v>
      </c>
      <c r="BH275" s="69">
        <f t="shared" si="616"/>
        <v>2463.7542187499998</v>
      </c>
      <c r="BI275" s="69"/>
      <c r="BJ275" s="69">
        <f t="shared" si="607"/>
        <v>0</v>
      </c>
      <c r="BK275" s="69">
        <f t="shared" si="701"/>
        <v>1</v>
      </c>
      <c r="BL275" s="69">
        <f>(AE275+AF275)*35%</f>
        <v>2874.379921875</v>
      </c>
      <c r="BM275" s="69"/>
      <c r="BN275" s="69"/>
      <c r="BO275" s="69"/>
      <c r="BP275" s="72">
        <f t="shared" si="637"/>
        <v>0</v>
      </c>
      <c r="BQ275" s="69">
        <f t="shared" si="638"/>
        <v>5338.1341406249994</v>
      </c>
      <c r="BR275" s="69">
        <f t="shared" si="639"/>
        <v>6517.4732812500006</v>
      </c>
      <c r="BS275" s="69">
        <f t="shared" si="640"/>
        <v>2463.7542187499998</v>
      </c>
      <c r="BT275" s="69">
        <f t="shared" si="641"/>
        <v>5611.8846093749999</v>
      </c>
      <c r="BU275" s="69">
        <f t="shared" si="642"/>
        <v>14593.112109375001</v>
      </c>
      <c r="BV275" s="73">
        <f t="shared" si="643"/>
        <v>175117.34531250002</v>
      </c>
      <c r="BW275" s="54" t="s">
        <v>231</v>
      </c>
    </row>
    <row r="276" spans="1:78" s="74" customFormat="1" ht="14.25" customHeight="1" x14ac:dyDescent="0.3">
      <c r="A276" s="101">
        <v>46</v>
      </c>
      <c r="B276" s="1" t="s">
        <v>497</v>
      </c>
      <c r="C276" s="81" t="s">
        <v>387</v>
      </c>
      <c r="D276" s="46" t="s">
        <v>61</v>
      </c>
      <c r="E276" s="82" t="s">
        <v>91</v>
      </c>
      <c r="F276" s="75">
        <v>86</v>
      </c>
      <c r="G276" s="76">
        <v>43458</v>
      </c>
      <c r="H276" s="76">
        <v>45284</v>
      </c>
      <c r="I276" s="75" t="s">
        <v>236</v>
      </c>
      <c r="J276" s="46" t="s">
        <v>349</v>
      </c>
      <c r="K276" s="46" t="s">
        <v>64</v>
      </c>
      <c r="L276" s="77">
        <v>30</v>
      </c>
      <c r="M276" s="46">
        <v>5.41</v>
      </c>
      <c r="N276" s="68">
        <v>17697</v>
      </c>
      <c r="O276" s="69">
        <f t="shared" ref="O276:O282" si="706">N276*M276</f>
        <v>95740.77</v>
      </c>
      <c r="P276" s="46"/>
      <c r="Q276" s="46"/>
      <c r="R276" s="46"/>
      <c r="S276" s="46"/>
      <c r="T276" s="46">
        <v>2</v>
      </c>
      <c r="U276" s="46"/>
      <c r="V276" s="67">
        <f t="shared" ref="V276:X276" si="707">SUM(P276+S276)</f>
        <v>0</v>
      </c>
      <c r="W276" s="67">
        <f t="shared" si="707"/>
        <v>2</v>
      </c>
      <c r="X276" s="67">
        <f t="shared" si="707"/>
        <v>0</v>
      </c>
      <c r="Y276" s="69">
        <f t="shared" si="583"/>
        <v>0</v>
      </c>
      <c r="Z276" s="69">
        <f t="shared" si="584"/>
        <v>0</v>
      </c>
      <c r="AA276" s="69">
        <f t="shared" si="585"/>
        <v>0</v>
      </c>
      <c r="AB276" s="69">
        <f t="shared" si="586"/>
        <v>0</v>
      </c>
      <c r="AC276" s="69">
        <f t="shared" si="587"/>
        <v>11967.596250000001</v>
      </c>
      <c r="AD276" s="69">
        <f t="shared" si="588"/>
        <v>0</v>
      </c>
      <c r="AE276" s="69">
        <f t="shared" si="696"/>
        <v>11967.596250000001</v>
      </c>
      <c r="AF276" s="72">
        <f t="shared" si="702"/>
        <v>5983.7981250000003</v>
      </c>
      <c r="AG276" s="69">
        <f t="shared" si="675"/>
        <v>1795.1394375</v>
      </c>
      <c r="AH276" s="69">
        <f t="shared" si="512"/>
        <v>442.42500000000001</v>
      </c>
      <c r="AI276" s="69">
        <f t="shared" si="632"/>
        <v>20188.958812500001</v>
      </c>
      <c r="AJ276" s="78"/>
      <c r="AK276" s="71">
        <f t="shared" si="671"/>
        <v>0</v>
      </c>
      <c r="AL276" s="78"/>
      <c r="AM276" s="71">
        <f t="shared" si="672"/>
        <v>0</v>
      </c>
      <c r="AN276" s="71">
        <f t="shared" si="681"/>
        <v>0</v>
      </c>
      <c r="AO276" s="71">
        <f t="shared" si="659"/>
        <v>0</v>
      </c>
      <c r="AP276" s="78"/>
      <c r="AQ276" s="71">
        <f t="shared" si="673"/>
        <v>0</v>
      </c>
      <c r="AR276" s="78"/>
      <c r="AS276" s="71">
        <f t="shared" si="674"/>
        <v>0</v>
      </c>
      <c r="AT276" s="70">
        <f t="shared" si="699"/>
        <v>0</v>
      </c>
      <c r="AU276" s="71">
        <f t="shared" si="699"/>
        <v>0</v>
      </c>
      <c r="AV276" s="70">
        <f t="shared" ref="AV276:AV282" si="708">AN276+AT276</f>
        <v>0</v>
      </c>
      <c r="AW276" s="71">
        <f t="shared" si="700"/>
        <v>0</v>
      </c>
      <c r="AX276" s="79"/>
      <c r="AY276" s="80"/>
      <c r="AZ276" s="79"/>
      <c r="BA276" s="80"/>
      <c r="BB276" s="71">
        <f t="shared" si="596"/>
        <v>0</v>
      </c>
      <c r="BC276" s="46"/>
      <c r="BD276" s="46"/>
      <c r="BE276" s="46"/>
      <c r="BF276" s="69">
        <f t="shared" si="691"/>
        <v>0</v>
      </c>
      <c r="BG276" s="69">
        <f t="shared" si="636"/>
        <v>2</v>
      </c>
      <c r="BH276" s="69">
        <f t="shared" si="616"/>
        <v>5385.4183125</v>
      </c>
      <c r="BI276" s="72"/>
      <c r="BJ276" s="72">
        <f t="shared" si="607"/>
        <v>0</v>
      </c>
      <c r="BK276" s="69">
        <f t="shared" si="701"/>
        <v>2</v>
      </c>
      <c r="BL276" s="69">
        <f>(AE276+AF276)*40%</f>
        <v>7180.5577499999999</v>
      </c>
      <c r="BM276" s="69"/>
      <c r="BN276" s="69"/>
      <c r="BO276" s="69"/>
      <c r="BP276" s="72">
        <f t="shared" si="637"/>
        <v>0</v>
      </c>
      <c r="BQ276" s="69">
        <f t="shared" si="638"/>
        <v>12565.9760625</v>
      </c>
      <c r="BR276" s="69">
        <f t="shared" si="639"/>
        <v>14205.1606875</v>
      </c>
      <c r="BS276" s="69">
        <f t="shared" si="640"/>
        <v>5385.4183125</v>
      </c>
      <c r="BT276" s="69">
        <f t="shared" si="641"/>
        <v>13164.355875000001</v>
      </c>
      <c r="BU276" s="69">
        <f t="shared" si="642"/>
        <v>32754.934874999999</v>
      </c>
      <c r="BV276" s="73">
        <f t="shared" si="643"/>
        <v>393059.21849999996</v>
      </c>
      <c r="BW276" s="54" t="s">
        <v>228</v>
      </c>
    </row>
    <row r="277" spans="1:78" s="74" customFormat="1" ht="14.25" customHeight="1" x14ac:dyDescent="0.3">
      <c r="A277" s="101">
        <v>47</v>
      </c>
      <c r="B277" s="1" t="s">
        <v>497</v>
      </c>
      <c r="C277" s="81" t="s">
        <v>439</v>
      </c>
      <c r="D277" s="46" t="s">
        <v>61</v>
      </c>
      <c r="E277" s="82" t="s">
        <v>91</v>
      </c>
      <c r="F277" s="75">
        <v>86</v>
      </c>
      <c r="G277" s="76">
        <v>43458</v>
      </c>
      <c r="H277" s="76">
        <v>45284</v>
      </c>
      <c r="I277" s="75" t="s">
        <v>236</v>
      </c>
      <c r="J277" s="46" t="s">
        <v>349</v>
      </c>
      <c r="K277" s="46" t="s">
        <v>64</v>
      </c>
      <c r="L277" s="77">
        <v>30</v>
      </c>
      <c r="M277" s="46">
        <v>5.41</v>
      </c>
      <c r="N277" s="68">
        <v>17697</v>
      </c>
      <c r="O277" s="69">
        <f t="shared" si="706"/>
        <v>95740.77</v>
      </c>
      <c r="P277" s="46"/>
      <c r="Q277" s="46"/>
      <c r="R277" s="46"/>
      <c r="S277" s="46"/>
      <c r="T277" s="46">
        <v>1</v>
      </c>
      <c r="U277" s="46"/>
      <c r="V277" s="67">
        <f t="shared" ref="V277" si="709">SUM(P277+S277)</f>
        <v>0</v>
      </c>
      <c r="W277" s="67">
        <f t="shared" ref="W277:X277" si="710">SUM(Q277+T277)</f>
        <v>1</v>
      </c>
      <c r="X277" s="67">
        <f t="shared" si="710"/>
        <v>0</v>
      </c>
      <c r="Y277" s="69">
        <f t="shared" si="583"/>
        <v>0</v>
      </c>
      <c r="Z277" s="69">
        <f t="shared" si="584"/>
        <v>0</v>
      </c>
      <c r="AA277" s="69">
        <f t="shared" si="585"/>
        <v>0</v>
      </c>
      <c r="AB277" s="69">
        <f t="shared" si="586"/>
        <v>0</v>
      </c>
      <c r="AC277" s="69">
        <f t="shared" si="587"/>
        <v>5983.7981250000003</v>
      </c>
      <c r="AD277" s="69">
        <f t="shared" si="588"/>
        <v>0</v>
      </c>
      <c r="AE277" s="69">
        <f t="shared" ref="AE277" si="711">SUM(Y277:AD277)</f>
        <v>5983.7981250000003</v>
      </c>
      <c r="AF277" s="72">
        <f t="shared" si="702"/>
        <v>2991.8990625000001</v>
      </c>
      <c r="AG277" s="69">
        <f t="shared" si="675"/>
        <v>897.56971874999999</v>
      </c>
      <c r="AH277" s="69">
        <f t="shared" si="512"/>
        <v>221.21250000000001</v>
      </c>
      <c r="AI277" s="69">
        <f t="shared" si="632"/>
        <v>10094.47940625</v>
      </c>
      <c r="AJ277" s="78"/>
      <c r="AK277" s="71">
        <f t="shared" si="671"/>
        <v>0</v>
      </c>
      <c r="AL277" s="78"/>
      <c r="AM277" s="71">
        <f t="shared" si="672"/>
        <v>0</v>
      </c>
      <c r="AN277" s="71">
        <f t="shared" si="681"/>
        <v>0</v>
      </c>
      <c r="AO277" s="71">
        <f t="shared" si="659"/>
        <v>0</v>
      </c>
      <c r="AP277" s="78"/>
      <c r="AQ277" s="71">
        <f t="shared" si="673"/>
        <v>0</v>
      </c>
      <c r="AR277" s="78"/>
      <c r="AS277" s="71">
        <f t="shared" si="674"/>
        <v>0</v>
      </c>
      <c r="AT277" s="70">
        <f t="shared" si="699"/>
        <v>0</v>
      </c>
      <c r="AU277" s="71">
        <f t="shared" si="699"/>
        <v>0</v>
      </c>
      <c r="AV277" s="70">
        <f t="shared" si="708"/>
        <v>0</v>
      </c>
      <c r="AW277" s="71">
        <f t="shared" si="700"/>
        <v>0</v>
      </c>
      <c r="AX277" s="79"/>
      <c r="AY277" s="80"/>
      <c r="AZ277" s="79"/>
      <c r="BA277" s="80"/>
      <c r="BB277" s="71">
        <f t="shared" si="596"/>
        <v>0</v>
      </c>
      <c r="BC277" s="46"/>
      <c r="BD277" s="46"/>
      <c r="BE277" s="46"/>
      <c r="BF277" s="69">
        <f t="shared" si="691"/>
        <v>0</v>
      </c>
      <c r="BG277" s="69">
        <f t="shared" si="636"/>
        <v>1</v>
      </c>
      <c r="BH277" s="69">
        <f t="shared" si="616"/>
        <v>2692.70915625</v>
      </c>
      <c r="BI277" s="72"/>
      <c r="BJ277" s="72">
        <f t="shared" si="607"/>
        <v>0</v>
      </c>
      <c r="BK277" s="69">
        <f t="shared" si="701"/>
        <v>1</v>
      </c>
      <c r="BL277" s="69">
        <f>(AE277+AF277)*40%</f>
        <v>3590.278875</v>
      </c>
      <c r="BM277" s="69"/>
      <c r="BN277" s="69"/>
      <c r="BO277" s="69"/>
      <c r="BP277" s="72">
        <f t="shared" si="637"/>
        <v>0</v>
      </c>
      <c r="BQ277" s="69">
        <f t="shared" si="638"/>
        <v>6282.9880312499999</v>
      </c>
      <c r="BR277" s="69">
        <f t="shared" si="639"/>
        <v>7102.5803437499999</v>
      </c>
      <c r="BS277" s="69">
        <f t="shared" si="640"/>
        <v>2692.70915625</v>
      </c>
      <c r="BT277" s="69">
        <f t="shared" si="641"/>
        <v>6582.1779375000006</v>
      </c>
      <c r="BU277" s="69">
        <f t="shared" si="642"/>
        <v>16377.4674375</v>
      </c>
      <c r="BV277" s="73">
        <f t="shared" si="643"/>
        <v>196529.60924999998</v>
      </c>
      <c r="BW277" s="54" t="s">
        <v>228</v>
      </c>
    </row>
    <row r="278" spans="1:78" s="55" customFormat="1" ht="14.25" customHeight="1" x14ac:dyDescent="0.3">
      <c r="A278" s="101">
        <v>48</v>
      </c>
      <c r="B278" s="1" t="s">
        <v>497</v>
      </c>
      <c r="C278" s="81" t="s">
        <v>306</v>
      </c>
      <c r="D278" s="46" t="s">
        <v>61</v>
      </c>
      <c r="E278" s="82" t="s">
        <v>272</v>
      </c>
      <c r="F278" s="135">
        <v>79</v>
      </c>
      <c r="G278" s="134">
        <v>43304</v>
      </c>
      <c r="H278" s="103">
        <v>45130</v>
      </c>
      <c r="I278" s="75" t="s">
        <v>167</v>
      </c>
      <c r="J278" s="46" t="s">
        <v>349</v>
      </c>
      <c r="K278" s="46" t="s">
        <v>64</v>
      </c>
      <c r="L278" s="77">
        <v>26</v>
      </c>
      <c r="M278" s="46">
        <v>5.41</v>
      </c>
      <c r="N278" s="68">
        <v>17697</v>
      </c>
      <c r="O278" s="69">
        <f t="shared" si="706"/>
        <v>95740.77</v>
      </c>
      <c r="P278" s="46"/>
      <c r="Q278" s="46"/>
      <c r="R278" s="46"/>
      <c r="S278" s="46"/>
      <c r="T278" s="46">
        <v>2</v>
      </c>
      <c r="U278" s="46"/>
      <c r="V278" s="67">
        <f t="shared" ref="V278:X280" si="712">SUM(P278+S278)</f>
        <v>0</v>
      </c>
      <c r="W278" s="67">
        <f t="shared" si="712"/>
        <v>2</v>
      </c>
      <c r="X278" s="67">
        <f t="shared" si="712"/>
        <v>0</v>
      </c>
      <c r="Y278" s="69">
        <f t="shared" si="583"/>
        <v>0</v>
      </c>
      <c r="Z278" s="69">
        <f t="shared" si="584"/>
        <v>0</v>
      </c>
      <c r="AA278" s="69">
        <f t="shared" si="585"/>
        <v>0</v>
      </c>
      <c r="AB278" s="69">
        <f t="shared" si="586"/>
        <v>0</v>
      </c>
      <c r="AC278" s="69">
        <f t="shared" si="587"/>
        <v>11967.596250000001</v>
      </c>
      <c r="AD278" s="69">
        <f t="shared" si="588"/>
        <v>0</v>
      </c>
      <c r="AE278" s="69">
        <f t="shared" si="696"/>
        <v>11967.596250000001</v>
      </c>
      <c r="AF278" s="72">
        <f t="shared" si="702"/>
        <v>5983.7981250000003</v>
      </c>
      <c r="AG278" s="69">
        <f t="shared" si="675"/>
        <v>1795.1394375</v>
      </c>
      <c r="AH278" s="69">
        <f t="shared" si="512"/>
        <v>442.42500000000001</v>
      </c>
      <c r="AI278" s="69">
        <f t="shared" si="632"/>
        <v>20188.958812500001</v>
      </c>
      <c r="AJ278" s="78"/>
      <c r="AK278" s="71">
        <f t="shared" si="671"/>
        <v>0</v>
      </c>
      <c r="AL278" s="78"/>
      <c r="AM278" s="71">
        <f t="shared" si="672"/>
        <v>0</v>
      </c>
      <c r="AN278" s="71">
        <f t="shared" si="681"/>
        <v>0</v>
      </c>
      <c r="AO278" s="71">
        <f t="shared" si="659"/>
        <v>0</v>
      </c>
      <c r="AP278" s="78"/>
      <c r="AQ278" s="71">
        <f t="shared" si="673"/>
        <v>0</v>
      </c>
      <c r="AR278" s="78"/>
      <c r="AS278" s="71">
        <f t="shared" si="674"/>
        <v>0</v>
      </c>
      <c r="AT278" s="70">
        <f t="shared" si="699"/>
        <v>0</v>
      </c>
      <c r="AU278" s="71">
        <f t="shared" si="699"/>
        <v>0</v>
      </c>
      <c r="AV278" s="70">
        <f t="shared" si="708"/>
        <v>0</v>
      </c>
      <c r="AW278" s="71">
        <f t="shared" si="700"/>
        <v>0</v>
      </c>
      <c r="AX278" s="79"/>
      <c r="AY278" s="80"/>
      <c r="AZ278" s="80"/>
      <c r="BA278" s="80"/>
      <c r="BB278" s="71">
        <f t="shared" si="596"/>
        <v>0</v>
      </c>
      <c r="BC278" s="46"/>
      <c r="BD278" s="46"/>
      <c r="BE278" s="46"/>
      <c r="BF278" s="69">
        <f t="shared" si="691"/>
        <v>0</v>
      </c>
      <c r="BG278" s="69">
        <f t="shared" si="636"/>
        <v>2</v>
      </c>
      <c r="BH278" s="69">
        <f t="shared" si="616"/>
        <v>5385.4183125</v>
      </c>
      <c r="BI278" s="72"/>
      <c r="BJ278" s="72">
        <f t="shared" si="607"/>
        <v>0</v>
      </c>
      <c r="BK278" s="69">
        <f t="shared" si="701"/>
        <v>2</v>
      </c>
      <c r="BL278" s="69">
        <f>(AE278+AF278)*40%</f>
        <v>7180.5577499999999</v>
      </c>
      <c r="BM278" s="69"/>
      <c r="BN278" s="69"/>
      <c r="BO278" s="69"/>
      <c r="BP278" s="72">
        <f t="shared" si="637"/>
        <v>0</v>
      </c>
      <c r="BQ278" s="69">
        <f t="shared" si="638"/>
        <v>12565.9760625</v>
      </c>
      <c r="BR278" s="69">
        <f t="shared" si="639"/>
        <v>14205.1606875</v>
      </c>
      <c r="BS278" s="69">
        <f t="shared" si="640"/>
        <v>5385.4183125</v>
      </c>
      <c r="BT278" s="69">
        <f t="shared" si="641"/>
        <v>13164.355875000001</v>
      </c>
      <c r="BU278" s="69">
        <f t="shared" si="642"/>
        <v>32754.934874999999</v>
      </c>
      <c r="BV278" s="73">
        <f t="shared" si="643"/>
        <v>393059.21849999996</v>
      </c>
      <c r="BW278" s="54" t="s">
        <v>228</v>
      </c>
    </row>
    <row r="279" spans="1:78" s="55" customFormat="1" ht="14.25" customHeight="1" x14ac:dyDescent="0.3">
      <c r="A279" s="101">
        <v>49</v>
      </c>
      <c r="B279" s="81" t="s">
        <v>112</v>
      </c>
      <c r="C279" s="81" t="s">
        <v>386</v>
      </c>
      <c r="D279" s="46" t="s">
        <v>61</v>
      </c>
      <c r="E279" s="102" t="s">
        <v>113</v>
      </c>
      <c r="F279" s="75">
        <v>91</v>
      </c>
      <c r="G279" s="76">
        <v>43453</v>
      </c>
      <c r="H279" s="76">
        <v>45279</v>
      </c>
      <c r="I279" s="75" t="s">
        <v>172</v>
      </c>
      <c r="J279" s="46" t="s">
        <v>348</v>
      </c>
      <c r="K279" s="46" t="s">
        <v>72</v>
      </c>
      <c r="L279" s="77">
        <v>17</v>
      </c>
      <c r="M279" s="46">
        <v>5.03</v>
      </c>
      <c r="N279" s="68">
        <v>17697</v>
      </c>
      <c r="O279" s="69">
        <f t="shared" si="706"/>
        <v>89015.91</v>
      </c>
      <c r="P279" s="46"/>
      <c r="Q279" s="46"/>
      <c r="R279" s="46"/>
      <c r="S279" s="46"/>
      <c r="T279" s="46">
        <v>2</v>
      </c>
      <c r="U279" s="46"/>
      <c r="V279" s="67">
        <f t="shared" si="712"/>
        <v>0</v>
      </c>
      <c r="W279" s="67">
        <f t="shared" si="712"/>
        <v>2</v>
      </c>
      <c r="X279" s="67">
        <f t="shared" si="712"/>
        <v>0</v>
      </c>
      <c r="Y279" s="69">
        <f t="shared" si="583"/>
        <v>0</v>
      </c>
      <c r="Z279" s="69">
        <f t="shared" si="584"/>
        <v>0</v>
      </c>
      <c r="AA279" s="69">
        <f t="shared" si="585"/>
        <v>0</v>
      </c>
      <c r="AB279" s="69">
        <f t="shared" si="586"/>
        <v>0</v>
      </c>
      <c r="AC279" s="69">
        <f t="shared" si="587"/>
        <v>11126.98875</v>
      </c>
      <c r="AD279" s="69">
        <f t="shared" si="588"/>
        <v>0</v>
      </c>
      <c r="AE279" s="69">
        <f t="shared" si="696"/>
        <v>11126.98875</v>
      </c>
      <c r="AF279" s="72">
        <f t="shared" si="702"/>
        <v>5563.4943750000002</v>
      </c>
      <c r="AG279" s="69">
        <f t="shared" si="675"/>
        <v>1669.0483125000001</v>
      </c>
      <c r="AH279" s="69">
        <f t="shared" si="512"/>
        <v>442.42500000000001</v>
      </c>
      <c r="AI279" s="69">
        <f t="shared" si="632"/>
        <v>18801.956437500001</v>
      </c>
      <c r="AJ279" s="78"/>
      <c r="AK279" s="71">
        <f t="shared" si="671"/>
        <v>0</v>
      </c>
      <c r="AL279" s="78"/>
      <c r="AM279" s="71">
        <f t="shared" si="672"/>
        <v>0</v>
      </c>
      <c r="AN279" s="71">
        <f t="shared" si="681"/>
        <v>0</v>
      </c>
      <c r="AO279" s="71">
        <f t="shared" si="659"/>
        <v>0</v>
      </c>
      <c r="AP279" s="78"/>
      <c r="AQ279" s="71">
        <f t="shared" si="673"/>
        <v>0</v>
      </c>
      <c r="AR279" s="78"/>
      <c r="AS279" s="71">
        <f t="shared" si="674"/>
        <v>0</v>
      </c>
      <c r="AT279" s="70">
        <f t="shared" si="699"/>
        <v>0</v>
      </c>
      <c r="AU279" s="71">
        <f t="shared" si="699"/>
        <v>0</v>
      </c>
      <c r="AV279" s="70">
        <f t="shared" si="708"/>
        <v>0</v>
      </c>
      <c r="AW279" s="71">
        <f t="shared" si="700"/>
        <v>0</v>
      </c>
      <c r="AX279" s="79"/>
      <c r="AY279" s="80"/>
      <c r="AZ279" s="80"/>
      <c r="BA279" s="80"/>
      <c r="BB279" s="71">
        <f t="shared" si="596"/>
        <v>0</v>
      </c>
      <c r="BC279" s="46"/>
      <c r="BD279" s="46"/>
      <c r="BE279" s="46"/>
      <c r="BF279" s="69">
        <f t="shared" si="691"/>
        <v>0</v>
      </c>
      <c r="BG279" s="69">
        <f t="shared" si="636"/>
        <v>2</v>
      </c>
      <c r="BH279" s="69">
        <f t="shared" si="616"/>
        <v>5007.1449374999993</v>
      </c>
      <c r="BI279" s="72"/>
      <c r="BJ279" s="72">
        <f t="shared" si="607"/>
        <v>0</v>
      </c>
      <c r="BK279" s="69">
        <f t="shared" si="701"/>
        <v>2</v>
      </c>
      <c r="BL279" s="69">
        <f>(AE279+AF279)*35%</f>
        <v>5841.6690937499989</v>
      </c>
      <c r="BM279" s="69"/>
      <c r="BN279" s="69"/>
      <c r="BO279" s="69"/>
      <c r="BP279" s="72">
        <f t="shared" si="637"/>
        <v>0</v>
      </c>
      <c r="BQ279" s="69">
        <f t="shared" si="638"/>
        <v>10848.814031249998</v>
      </c>
      <c r="BR279" s="69">
        <f t="shared" si="639"/>
        <v>13238.462062499999</v>
      </c>
      <c r="BS279" s="69">
        <f t="shared" si="640"/>
        <v>5007.1449374999993</v>
      </c>
      <c r="BT279" s="69">
        <f t="shared" si="641"/>
        <v>11405.163468749999</v>
      </c>
      <c r="BU279" s="69">
        <f t="shared" si="642"/>
        <v>29650.770468750001</v>
      </c>
      <c r="BV279" s="73">
        <f t="shared" si="643"/>
        <v>355809.24562499998</v>
      </c>
      <c r="BW279" s="54" t="s">
        <v>227</v>
      </c>
    </row>
    <row r="280" spans="1:78" s="55" customFormat="1" ht="14.25" customHeight="1" x14ac:dyDescent="0.3">
      <c r="A280" s="101">
        <v>50</v>
      </c>
      <c r="B280" s="102" t="s">
        <v>342</v>
      </c>
      <c r="C280" s="81" t="s">
        <v>388</v>
      </c>
      <c r="D280" s="46" t="s">
        <v>61</v>
      </c>
      <c r="E280" s="102" t="s">
        <v>343</v>
      </c>
      <c r="F280" s="75">
        <v>83</v>
      </c>
      <c r="G280" s="76">
        <v>43308</v>
      </c>
      <c r="H280" s="76">
        <v>45134</v>
      </c>
      <c r="I280" s="75" t="s">
        <v>168</v>
      </c>
      <c r="J280" s="46" t="s">
        <v>350</v>
      </c>
      <c r="K280" s="46" t="s">
        <v>68</v>
      </c>
      <c r="L280" s="77">
        <v>11.11</v>
      </c>
      <c r="M280" s="46">
        <v>4.8140000000000001</v>
      </c>
      <c r="N280" s="68">
        <v>17697</v>
      </c>
      <c r="O280" s="69">
        <f t="shared" si="706"/>
        <v>85193.358000000007</v>
      </c>
      <c r="P280" s="46"/>
      <c r="Q280" s="46"/>
      <c r="R280" s="46"/>
      <c r="S280" s="46">
        <v>2</v>
      </c>
      <c r="T280" s="46">
        <v>2</v>
      </c>
      <c r="U280" s="46"/>
      <c r="V280" s="67">
        <f t="shared" si="712"/>
        <v>2</v>
      </c>
      <c r="W280" s="67">
        <f t="shared" si="712"/>
        <v>2</v>
      </c>
      <c r="X280" s="67">
        <f t="shared" si="712"/>
        <v>0</v>
      </c>
      <c r="Y280" s="69">
        <f t="shared" si="583"/>
        <v>0</v>
      </c>
      <c r="Z280" s="69">
        <f t="shared" si="584"/>
        <v>0</v>
      </c>
      <c r="AA280" s="69">
        <f t="shared" si="585"/>
        <v>0</v>
      </c>
      <c r="AB280" s="69">
        <f t="shared" si="586"/>
        <v>10649.169750000001</v>
      </c>
      <c r="AC280" s="69">
        <f t="shared" si="587"/>
        <v>10649.169750000001</v>
      </c>
      <c r="AD280" s="69">
        <f t="shared" si="588"/>
        <v>0</v>
      </c>
      <c r="AE280" s="69">
        <f t="shared" si="696"/>
        <v>21298.339500000002</v>
      </c>
      <c r="AF280" s="72">
        <f t="shared" si="702"/>
        <v>10649.169750000001</v>
      </c>
      <c r="AG280" s="69">
        <f t="shared" si="675"/>
        <v>3194.7509250000003</v>
      </c>
      <c r="AH280" s="69">
        <f t="shared" ref="AH280:AH284" si="713">SUM(N280/16*S280+N280/16*T280+N280/16*U280)*20%</f>
        <v>884.85</v>
      </c>
      <c r="AI280" s="69">
        <f t="shared" si="632"/>
        <v>36027.110175000002</v>
      </c>
      <c r="AJ280" s="78"/>
      <c r="AK280" s="71">
        <f t="shared" si="671"/>
        <v>0</v>
      </c>
      <c r="AL280" s="78"/>
      <c r="AM280" s="71">
        <f t="shared" si="672"/>
        <v>0</v>
      </c>
      <c r="AN280" s="71">
        <f t="shared" si="681"/>
        <v>0</v>
      </c>
      <c r="AO280" s="71">
        <f t="shared" si="659"/>
        <v>0</v>
      </c>
      <c r="AP280" s="78"/>
      <c r="AQ280" s="71">
        <f t="shared" si="673"/>
        <v>0</v>
      </c>
      <c r="AR280" s="78"/>
      <c r="AS280" s="71">
        <f t="shared" si="674"/>
        <v>0</v>
      </c>
      <c r="AT280" s="70">
        <f t="shared" si="699"/>
        <v>0</v>
      </c>
      <c r="AU280" s="71">
        <f t="shared" si="699"/>
        <v>0</v>
      </c>
      <c r="AV280" s="70">
        <f t="shared" si="708"/>
        <v>0</v>
      </c>
      <c r="AW280" s="71">
        <f t="shared" si="700"/>
        <v>0</v>
      </c>
      <c r="AX280" s="79"/>
      <c r="AY280" s="79"/>
      <c r="AZ280" s="79"/>
      <c r="BA280" s="79"/>
      <c r="BB280" s="71">
        <f t="shared" si="596"/>
        <v>0</v>
      </c>
      <c r="BC280" s="46"/>
      <c r="BD280" s="46"/>
      <c r="BE280" s="46"/>
      <c r="BF280" s="69">
        <f t="shared" si="691"/>
        <v>0</v>
      </c>
      <c r="BG280" s="69">
        <v>2</v>
      </c>
      <c r="BH280" s="69">
        <f t="shared" si="616"/>
        <v>9584.2527750000008</v>
      </c>
      <c r="BI280" s="72"/>
      <c r="BJ280" s="72">
        <f t="shared" si="607"/>
        <v>0</v>
      </c>
      <c r="BK280" s="69">
        <f t="shared" si="701"/>
        <v>4</v>
      </c>
      <c r="BL280" s="69">
        <f>(AE280+AF280)*30%</f>
        <v>9584.2527750000008</v>
      </c>
      <c r="BM280" s="69"/>
      <c r="BN280" s="69"/>
      <c r="BO280" s="72"/>
      <c r="BP280" s="72">
        <f t="shared" si="637"/>
        <v>0</v>
      </c>
      <c r="BQ280" s="69">
        <f t="shared" si="638"/>
        <v>19168.505550000002</v>
      </c>
      <c r="BR280" s="69">
        <f t="shared" si="639"/>
        <v>25377.940425000001</v>
      </c>
      <c r="BS280" s="69">
        <f t="shared" si="640"/>
        <v>9584.2527750000008</v>
      </c>
      <c r="BT280" s="69">
        <f t="shared" si="641"/>
        <v>20233.422525000002</v>
      </c>
      <c r="BU280" s="69">
        <f t="shared" si="642"/>
        <v>55195.615725000003</v>
      </c>
      <c r="BV280" s="73">
        <f t="shared" si="643"/>
        <v>662347.38870000001</v>
      </c>
      <c r="BW280" s="54" t="s">
        <v>232</v>
      </c>
    </row>
    <row r="281" spans="1:78" s="55" customFormat="1" ht="14.25" customHeight="1" x14ac:dyDescent="0.3">
      <c r="A281" s="101">
        <v>51</v>
      </c>
      <c r="B281" s="81" t="s">
        <v>496</v>
      </c>
      <c r="C281" s="81" t="s">
        <v>383</v>
      </c>
      <c r="D281" s="46" t="s">
        <v>61</v>
      </c>
      <c r="E281" s="82" t="s">
        <v>123</v>
      </c>
      <c r="F281" s="75">
        <v>81</v>
      </c>
      <c r="G281" s="134">
        <v>43304</v>
      </c>
      <c r="H281" s="103">
        <v>45130</v>
      </c>
      <c r="I281" s="75" t="s">
        <v>176</v>
      </c>
      <c r="J281" s="46" t="s">
        <v>349</v>
      </c>
      <c r="K281" s="46" t="s">
        <v>64</v>
      </c>
      <c r="L281" s="77">
        <v>26.02</v>
      </c>
      <c r="M281" s="46">
        <v>5.41</v>
      </c>
      <c r="N281" s="68">
        <v>17697</v>
      </c>
      <c r="O281" s="69">
        <f t="shared" si="706"/>
        <v>95740.77</v>
      </c>
      <c r="P281" s="46"/>
      <c r="Q281" s="46"/>
      <c r="R281" s="46"/>
      <c r="S281" s="46"/>
      <c r="T281" s="46">
        <v>2</v>
      </c>
      <c r="U281" s="46"/>
      <c r="V281" s="67">
        <f t="shared" ref="V281:V282" si="714">SUM(P281+S281)</f>
        <v>0</v>
      </c>
      <c r="W281" s="67">
        <f t="shared" ref="W281:X282" si="715">SUM(Q281+T281)</f>
        <v>2</v>
      </c>
      <c r="X281" s="67">
        <f t="shared" si="715"/>
        <v>0</v>
      </c>
      <c r="Y281" s="69">
        <f t="shared" si="583"/>
        <v>0</v>
      </c>
      <c r="Z281" s="69">
        <f t="shared" si="584"/>
        <v>0</v>
      </c>
      <c r="AA281" s="69">
        <f t="shared" si="585"/>
        <v>0</v>
      </c>
      <c r="AB281" s="69">
        <f t="shared" si="586"/>
        <v>0</v>
      </c>
      <c r="AC281" s="69">
        <f t="shared" si="587"/>
        <v>11967.596250000001</v>
      </c>
      <c r="AD281" s="69">
        <f t="shared" si="588"/>
        <v>0</v>
      </c>
      <c r="AE281" s="69">
        <f t="shared" si="696"/>
        <v>11967.596250000001</v>
      </c>
      <c r="AF281" s="72">
        <f t="shared" si="702"/>
        <v>5983.7981250000003</v>
      </c>
      <c r="AG281" s="69">
        <f t="shared" si="675"/>
        <v>1795.1394375</v>
      </c>
      <c r="AH281" s="69">
        <f t="shared" si="713"/>
        <v>442.42500000000001</v>
      </c>
      <c r="AI281" s="69">
        <f t="shared" si="632"/>
        <v>20188.958812500001</v>
      </c>
      <c r="AJ281" s="78"/>
      <c r="AK281" s="71">
        <f t="shared" si="671"/>
        <v>0</v>
      </c>
      <c r="AL281" s="78"/>
      <c r="AM281" s="71">
        <f t="shared" si="672"/>
        <v>0</v>
      </c>
      <c r="AN281" s="71">
        <f t="shared" si="681"/>
        <v>0</v>
      </c>
      <c r="AO281" s="71">
        <f t="shared" si="659"/>
        <v>0</v>
      </c>
      <c r="AP281" s="78"/>
      <c r="AQ281" s="71">
        <f t="shared" si="673"/>
        <v>0</v>
      </c>
      <c r="AR281" s="78"/>
      <c r="AS281" s="71">
        <f t="shared" si="674"/>
        <v>0</v>
      </c>
      <c r="AT281" s="70">
        <f t="shared" si="699"/>
        <v>0</v>
      </c>
      <c r="AU281" s="71">
        <f t="shared" si="699"/>
        <v>0</v>
      </c>
      <c r="AV281" s="70">
        <f t="shared" si="708"/>
        <v>0</v>
      </c>
      <c r="AW281" s="71">
        <f t="shared" si="700"/>
        <v>0</v>
      </c>
      <c r="AX281" s="79"/>
      <c r="AY281" s="80"/>
      <c r="AZ281" s="80"/>
      <c r="BA281" s="80"/>
      <c r="BB281" s="71">
        <f>SUM(N281*AY281)*50%+(N281*AZ281)*60%+(N281*BA281)*60%</f>
        <v>0</v>
      </c>
      <c r="BC281" s="46"/>
      <c r="BD281" s="46"/>
      <c r="BE281" s="46"/>
      <c r="BF281" s="69">
        <f t="shared" si="691"/>
        <v>0</v>
      </c>
      <c r="BG281" s="69">
        <f t="shared" ref="BG281" si="716">V281+W281+X281</f>
        <v>2</v>
      </c>
      <c r="BH281" s="69">
        <f t="shared" si="616"/>
        <v>5385.4183125</v>
      </c>
      <c r="BI281" s="72"/>
      <c r="BJ281" s="72">
        <f t="shared" si="607"/>
        <v>0</v>
      </c>
      <c r="BK281" s="69">
        <f>V281+W281+X281</f>
        <v>2</v>
      </c>
      <c r="BL281" s="69">
        <f>(AE281+AF281)*40%</f>
        <v>7180.5577499999999</v>
      </c>
      <c r="BM281" s="69"/>
      <c r="BN281" s="69"/>
      <c r="BO281" s="69"/>
      <c r="BP281" s="72">
        <f t="shared" si="637"/>
        <v>0</v>
      </c>
      <c r="BQ281" s="69">
        <f t="shared" si="638"/>
        <v>12565.9760625</v>
      </c>
      <c r="BR281" s="69">
        <f t="shared" si="639"/>
        <v>14205.1606875</v>
      </c>
      <c r="BS281" s="69">
        <f t="shared" si="640"/>
        <v>5385.4183125</v>
      </c>
      <c r="BT281" s="69">
        <f t="shared" si="641"/>
        <v>13164.355875000001</v>
      </c>
      <c r="BU281" s="69">
        <f t="shared" si="642"/>
        <v>32754.934874999999</v>
      </c>
      <c r="BV281" s="73">
        <f t="shared" si="643"/>
        <v>393059.21849999996</v>
      </c>
      <c r="BW281" s="54" t="s">
        <v>228</v>
      </c>
      <c r="BX281" s="149"/>
    </row>
    <row r="282" spans="1:78" s="74" customFormat="1" ht="14.25" customHeight="1" x14ac:dyDescent="0.3">
      <c r="A282" s="101">
        <v>52</v>
      </c>
      <c r="B282" s="104" t="s">
        <v>160</v>
      </c>
      <c r="C282" s="104" t="s">
        <v>161</v>
      </c>
      <c r="D282" s="67" t="s">
        <v>61</v>
      </c>
      <c r="E282" s="119" t="s">
        <v>233</v>
      </c>
      <c r="F282" s="120"/>
      <c r="G282" s="121"/>
      <c r="H282" s="121"/>
      <c r="I282" s="120"/>
      <c r="J282" s="67" t="s">
        <v>65</v>
      </c>
      <c r="K282" s="67" t="s">
        <v>234</v>
      </c>
      <c r="L282" s="105">
        <v>4.09</v>
      </c>
      <c r="M282" s="67">
        <v>4.2300000000000004</v>
      </c>
      <c r="N282" s="68">
        <v>17697</v>
      </c>
      <c r="O282" s="69">
        <f t="shared" si="706"/>
        <v>74858.310000000012</v>
      </c>
      <c r="P282" s="67"/>
      <c r="Q282" s="67"/>
      <c r="R282" s="67"/>
      <c r="S282" s="67"/>
      <c r="T282" s="67">
        <v>1</v>
      </c>
      <c r="U282" s="67"/>
      <c r="V282" s="67">
        <f t="shared" si="714"/>
        <v>0</v>
      </c>
      <c r="W282" s="67">
        <f t="shared" si="715"/>
        <v>1</v>
      </c>
      <c r="X282" s="67">
        <f t="shared" si="715"/>
        <v>0</v>
      </c>
      <c r="Y282" s="69">
        <f t="shared" si="583"/>
        <v>0</v>
      </c>
      <c r="Z282" s="69">
        <f t="shared" si="584"/>
        <v>0</v>
      </c>
      <c r="AA282" s="69">
        <f t="shared" si="585"/>
        <v>0</v>
      </c>
      <c r="AB282" s="69">
        <f t="shared" si="586"/>
        <v>0</v>
      </c>
      <c r="AC282" s="69">
        <f t="shared" si="587"/>
        <v>4678.6443750000008</v>
      </c>
      <c r="AD282" s="69">
        <f t="shared" si="588"/>
        <v>0</v>
      </c>
      <c r="AE282" s="69">
        <f t="shared" si="696"/>
        <v>4678.6443750000008</v>
      </c>
      <c r="AF282" s="72">
        <f t="shared" si="702"/>
        <v>2339.3221875000004</v>
      </c>
      <c r="AG282" s="69">
        <f t="shared" si="675"/>
        <v>701.79665625000018</v>
      </c>
      <c r="AH282" s="69">
        <f t="shared" si="713"/>
        <v>221.21250000000001</v>
      </c>
      <c r="AI282" s="69">
        <f t="shared" si="632"/>
        <v>7940.9757187500018</v>
      </c>
      <c r="AJ282" s="106"/>
      <c r="AK282" s="71">
        <f t="shared" si="671"/>
        <v>0</v>
      </c>
      <c r="AL282" s="106"/>
      <c r="AM282" s="71">
        <f t="shared" si="672"/>
        <v>0</v>
      </c>
      <c r="AN282" s="71">
        <f t="shared" si="681"/>
        <v>0</v>
      </c>
      <c r="AO282" s="71">
        <f t="shared" si="659"/>
        <v>0</v>
      </c>
      <c r="AP282" s="106"/>
      <c r="AQ282" s="71">
        <f t="shared" si="673"/>
        <v>0</v>
      </c>
      <c r="AR282" s="106"/>
      <c r="AS282" s="71">
        <f t="shared" si="674"/>
        <v>0</v>
      </c>
      <c r="AT282" s="70">
        <f t="shared" si="699"/>
        <v>0</v>
      </c>
      <c r="AU282" s="71">
        <f t="shared" si="699"/>
        <v>0</v>
      </c>
      <c r="AV282" s="70">
        <f t="shared" si="708"/>
        <v>0</v>
      </c>
      <c r="AW282" s="71">
        <f t="shared" si="700"/>
        <v>0</v>
      </c>
      <c r="AX282" s="107"/>
      <c r="AY282" s="124"/>
      <c r="AZ282" s="124"/>
      <c r="BA282" s="124"/>
      <c r="BB282" s="71">
        <f>SUM(N282*AY282)*50%+(N282*AZ282)*60%+(N282*BA282)*60%</f>
        <v>0</v>
      </c>
      <c r="BC282" s="67"/>
      <c r="BD282" s="67"/>
      <c r="BE282" s="67"/>
      <c r="BF282" s="69">
        <f>SUM(N282*BC282*20%)+(N282*BD282)*30%</f>
        <v>0</v>
      </c>
      <c r="BG282" s="69">
        <f t="shared" si="636"/>
        <v>1</v>
      </c>
      <c r="BH282" s="69">
        <f t="shared" si="616"/>
        <v>2105.3899687500002</v>
      </c>
      <c r="BI282" s="69"/>
      <c r="BJ282" s="72">
        <f t="shared" si="607"/>
        <v>0</v>
      </c>
      <c r="BK282" s="69"/>
      <c r="BL282" s="69"/>
      <c r="BM282" s="69"/>
      <c r="BN282" s="69"/>
      <c r="BO282" s="69"/>
      <c r="BP282" s="72">
        <f t="shared" si="637"/>
        <v>0</v>
      </c>
      <c r="BQ282" s="69">
        <f t="shared" si="638"/>
        <v>2105.3899687500002</v>
      </c>
      <c r="BR282" s="69">
        <f t="shared" si="639"/>
        <v>5601.6535312500009</v>
      </c>
      <c r="BS282" s="69">
        <f t="shared" si="640"/>
        <v>2105.3899687500002</v>
      </c>
      <c r="BT282" s="69">
        <f t="shared" si="641"/>
        <v>2339.3221875000004</v>
      </c>
      <c r="BU282" s="69">
        <f t="shared" si="642"/>
        <v>10046.365687500002</v>
      </c>
      <c r="BV282" s="73">
        <f t="shared" si="643"/>
        <v>120556.38825000002</v>
      </c>
      <c r="BW282" s="54" t="s">
        <v>275</v>
      </c>
    </row>
    <row r="283" spans="1:78" s="55" customFormat="1" ht="20.25" customHeight="1" x14ac:dyDescent="0.3">
      <c r="A283" s="207"/>
      <c r="B283" s="86" t="s">
        <v>136</v>
      </c>
      <c r="C283" s="85"/>
      <c r="D283" s="85"/>
      <c r="E283" s="82"/>
      <c r="F283" s="86"/>
      <c r="G283" s="87"/>
      <c r="H283" s="87"/>
      <c r="I283" s="86"/>
      <c r="J283" s="84"/>
      <c r="K283" s="85"/>
      <c r="L283" s="85"/>
      <c r="M283" s="85"/>
      <c r="N283" s="84"/>
      <c r="O283" s="94">
        <f t="shared" ref="O283:BM283" si="717">O230+O178+O160+O151+O99</f>
        <v>17158633.425999999</v>
      </c>
      <c r="P283" s="94">
        <f t="shared" si="717"/>
        <v>182</v>
      </c>
      <c r="Q283" s="94">
        <f t="shared" si="717"/>
        <v>187</v>
      </c>
      <c r="R283" s="94">
        <f t="shared" si="717"/>
        <v>112</v>
      </c>
      <c r="S283" s="94">
        <f t="shared" si="717"/>
        <v>234</v>
      </c>
      <c r="T283" s="94">
        <f t="shared" si="717"/>
        <v>386</v>
      </c>
      <c r="U283" s="94">
        <f t="shared" si="717"/>
        <v>32</v>
      </c>
      <c r="V283" s="94">
        <f t="shared" si="717"/>
        <v>416</v>
      </c>
      <c r="W283" s="94">
        <f t="shared" si="717"/>
        <v>567</v>
      </c>
      <c r="X283" s="94">
        <f t="shared" si="717"/>
        <v>144</v>
      </c>
      <c r="Y283" s="94">
        <f t="shared" si="717"/>
        <v>894442.55437499983</v>
      </c>
      <c r="Z283" s="94">
        <f t="shared" si="717"/>
        <v>998688.46499999973</v>
      </c>
      <c r="AA283" s="94">
        <f t="shared" si="717"/>
        <v>617494.78462499997</v>
      </c>
      <c r="AB283" s="94">
        <f t="shared" si="717"/>
        <v>1269370.2688749998</v>
      </c>
      <c r="AC283" s="94">
        <f t="shared" si="717"/>
        <v>2020262.1393749998</v>
      </c>
      <c r="AD283" s="94">
        <f t="shared" si="717"/>
        <v>161387.79149999999</v>
      </c>
      <c r="AE283" s="94">
        <f t="shared" si="717"/>
        <v>5961640.0037500011</v>
      </c>
      <c r="AF283" s="94">
        <f t="shared" si="717"/>
        <v>2980826.0018750005</v>
      </c>
      <c r="AG283" s="94">
        <f t="shared" si="717"/>
        <v>785595.20681249991</v>
      </c>
      <c r="AH283" s="94">
        <f t="shared" si="717"/>
        <v>143165.59931249995</v>
      </c>
      <c r="AI283" s="94">
        <f t="shared" si="717"/>
        <v>9852874.2666812502</v>
      </c>
      <c r="AJ283" s="94">
        <f t="shared" si="717"/>
        <v>196</v>
      </c>
      <c r="AK283" s="94">
        <f t="shared" si="717"/>
        <v>86715.47500000002</v>
      </c>
      <c r="AL283" s="94">
        <f t="shared" si="717"/>
        <v>26</v>
      </c>
      <c r="AM283" s="94">
        <f t="shared" si="717"/>
        <v>14378.8125</v>
      </c>
      <c r="AN283" s="94">
        <f t="shared" si="717"/>
        <v>219</v>
      </c>
      <c r="AO283" s="94">
        <f t="shared" si="717"/>
        <v>101094.28750000002</v>
      </c>
      <c r="AP283" s="94">
        <f t="shared" si="717"/>
        <v>122.5</v>
      </c>
      <c r="AQ283" s="94">
        <f t="shared" si="717"/>
        <v>67746.375</v>
      </c>
      <c r="AR283" s="94">
        <f t="shared" si="717"/>
        <v>148</v>
      </c>
      <c r="AS283" s="94">
        <f t="shared" si="717"/>
        <v>65085.633333333339</v>
      </c>
      <c r="AT283" s="94">
        <f t="shared" si="717"/>
        <v>270.5</v>
      </c>
      <c r="AU283" s="94">
        <f t="shared" si="717"/>
        <v>132832.00833333333</v>
      </c>
      <c r="AV283" s="94">
        <f t="shared" si="717"/>
        <v>491.5</v>
      </c>
      <c r="AW283" s="94">
        <f t="shared" si="717"/>
        <v>233926.29583333325</v>
      </c>
      <c r="AX283" s="94">
        <f t="shared" si="717"/>
        <v>0</v>
      </c>
      <c r="AY283" s="94">
        <f t="shared" si="717"/>
        <v>12</v>
      </c>
      <c r="AZ283" s="94">
        <f t="shared" si="717"/>
        <v>13.5</v>
      </c>
      <c r="BA283" s="94">
        <f t="shared" si="717"/>
        <v>2.5</v>
      </c>
      <c r="BB283" s="94">
        <f t="shared" si="717"/>
        <v>285806.5500000001</v>
      </c>
      <c r="BC283" s="94">
        <f t="shared" si="717"/>
        <v>0</v>
      </c>
      <c r="BD283" s="94">
        <f t="shared" si="717"/>
        <v>0</v>
      </c>
      <c r="BE283" s="94">
        <f t="shared" si="717"/>
        <v>0</v>
      </c>
      <c r="BF283" s="94">
        <f t="shared" si="717"/>
        <v>0</v>
      </c>
      <c r="BG283" s="94">
        <f t="shared" si="717"/>
        <v>1131</v>
      </c>
      <c r="BH283" s="94">
        <f t="shared" si="717"/>
        <v>2676178.6389375003</v>
      </c>
      <c r="BI283" s="94">
        <f t="shared" si="717"/>
        <v>0</v>
      </c>
      <c r="BJ283" s="94">
        <f t="shared" si="717"/>
        <v>70788</v>
      </c>
      <c r="BK283" s="94">
        <f t="shared" si="717"/>
        <v>708</v>
      </c>
      <c r="BL283" s="94">
        <f t="shared" si="717"/>
        <v>2045936.7851249999</v>
      </c>
      <c r="BM283" s="94">
        <f t="shared" si="717"/>
        <v>17697</v>
      </c>
      <c r="BN283" s="94"/>
      <c r="BO283" s="94">
        <f t="shared" ref="BO283:BV283" si="718">BO230+BO178+BO160+BO151+BO99</f>
        <v>108</v>
      </c>
      <c r="BP283" s="94">
        <f t="shared" si="718"/>
        <v>47783.25</v>
      </c>
      <c r="BQ283" s="94">
        <f t="shared" si="718"/>
        <v>5431207.519895833</v>
      </c>
      <c r="BR283" s="94">
        <f t="shared" si="718"/>
        <v>6938184.0598749984</v>
      </c>
      <c r="BS283" s="94">
        <f t="shared" si="718"/>
        <v>3266699.4847708335</v>
      </c>
      <c r="BT283" s="94">
        <f t="shared" si="718"/>
        <v>5026762.7869999986</v>
      </c>
      <c r="BU283" s="94">
        <f t="shared" si="718"/>
        <v>15284081.786577085</v>
      </c>
      <c r="BV283" s="94">
        <f t="shared" si="718"/>
        <v>183408981.438925</v>
      </c>
      <c r="BW283" s="95"/>
    </row>
    <row r="284" spans="1:78" s="55" customFormat="1" ht="13.5" customHeight="1" x14ac:dyDescent="0.3">
      <c r="A284" s="41"/>
      <c r="B284" s="59"/>
      <c r="C284" s="59"/>
      <c r="D284" s="59"/>
      <c r="E284" s="179"/>
      <c r="F284" s="180"/>
      <c r="G284" s="180"/>
      <c r="H284" s="180"/>
      <c r="I284" s="180"/>
      <c r="J284" s="59"/>
      <c r="K284" s="59"/>
      <c r="L284" s="59"/>
      <c r="M284" s="59"/>
      <c r="N284" s="59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81"/>
      <c r="AE284" s="181"/>
      <c r="AF284" s="181"/>
      <c r="AG284" s="181"/>
      <c r="AH284" s="181"/>
      <c r="AI284" s="181"/>
      <c r="AJ284" s="181"/>
      <c r="AK284" s="181"/>
      <c r="AL284" s="181"/>
      <c r="AM284" s="181"/>
      <c r="AN284" s="181"/>
      <c r="AO284" s="181"/>
      <c r="AP284" s="181"/>
      <c r="AQ284" s="181"/>
      <c r="AR284" s="181"/>
      <c r="AS284" s="181"/>
      <c r="AT284" s="181"/>
      <c r="AU284" s="181"/>
      <c r="AV284" s="181"/>
      <c r="AW284" s="181"/>
      <c r="AX284" s="181"/>
      <c r="AY284" s="181"/>
      <c r="AZ284" s="181"/>
      <c r="BA284" s="181"/>
      <c r="BB284" s="181"/>
      <c r="BC284" s="181"/>
      <c r="BD284" s="181"/>
      <c r="BE284" s="181"/>
      <c r="BF284" s="181"/>
      <c r="BG284" s="181"/>
      <c r="BH284" s="181"/>
      <c r="BI284" s="181"/>
      <c r="BJ284" s="181"/>
      <c r="BK284" s="181"/>
      <c r="BL284" s="181"/>
      <c r="BM284" s="181"/>
      <c r="BN284" s="181"/>
      <c r="BO284" s="181"/>
      <c r="BP284" s="181"/>
      <c r="BQ284" s="181"/>
      <c r="BR284" s="181"/>
      <c r="BS284" s="181"/>
      <c r="BT284" s="181"/>
      <c r="BU284" s="181"/>
      <c r="BV284" s="181"/>
      <c r="BW284" s="74"/>
      <c r="BX284" s="74"/>
      <c r="BY284" s="74"/>
      <c r="BZ284" s="74"/>
    </row>
    <row r="285" spans="1:78" s="55" customFormat="1" ht="13.5" customHeight="1" x14ac:dyDescent="0.3">
      <c r="A285" s="41"/>
      <c r="B285" s="41" t="s">
        <v>210</v>
      </c>
      <c r="C285" s="41" t="s">
        <v>195</v>
      </c>
      <c r="D285" s="41"/>
      <c r="E285" s="96"/>
      <c r="F285" s="97"/>
      <c r="G285" s="97"/>
      <c r="H285" s="97"/>
      <c r="I285" s="97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 t="s">
        <v>287</v>
      </c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54"/>
    </row>
    <row r="286" spans="1:78" s="55" customFormat="1" ht="13.5" customHeight="1" x14ac:dyDescent="0.3">
      <c r="A286" s="41"/>
      <c r="B286" s="41" t="s">
        <v>211</v>
      </c>
      <c r="C286" s="41" t="s">
        <v>318</v>
      </c>
      <c r="D286" s="41"/>
      <c r="E286" s="96"/>
      <c r="F286" s="97"/>
      <c r="G286" s="97"/>
      <c r="H286" s="97"/>
      <c r="I286" s="97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54"/>
    </row>
    <row r="287" spans="1:78" s="55" customFormat="1" ht="13.5" customHeight="1" x14ac:dyDescent="0.3">
      <c r="A287" s="41"/>
      <c r="B287" s="41" t="s">
        <v>212</v>
      </c>
      <c r="C287" s="41" t="s">
        <v>354</v>
      </c>
      <c r="D287" s="41"/>
      <c r="E287" s="96"/>
      <c r="F287" s="97"/>
      <c r="G287" s="97"/>
      <c r="H287" s="97"/>
      <c r="I287" s="97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 t="s">
        <v>213</v>
      </c>
      <c r="AD287" s="41"/>
      <c r="AE287" s="41"/>
      <c r="AF287" s="41"/>
      <c r="AG287" s="41"/>
      <c r="AH287" s="41"/>
      <c r="AI287" s="41" t="s">
        <v>353</v>
      </c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54"/>
    </row>
    <row r="288" spans="1:78" s="55" customFormat="1" ht="12.75" customHeight="1" x14ac:dyDescent="0.25">
      <c r="A288" s="98"/>
      <c r="B288" s="98"/>
      <c r="C288" s="98"/>
      <c r="D288" s="98"/>
      <c r="E288" s="98"/>
      <c r="F288" s="99"/>
      <c r="G288" s="99"/>
      <c r="H288" s="99"/>
      <c r="I288" s="99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  <c r="BL288" s="98"/>
      <c r="BM288" s="98"/>
      <c r="BN288" s="98"/>
      <c r="BO288" s="98"/>
      <c r="BP288" s="98"/>
      <c r="BQ288" s="98"/>
      <c r="BR288" s="98"/>
      <c r="BS288" s="98"/>
      <c r="BT288" s="98"/>
      <c r="BU288" s="98"/>
      <c r="BV288" s="98"/>
      <c r="BW288" s="54"/>
    </row>
    <row r="289" spans="1:75" s="55" customFormat="1" ht="12.75" customHeight="1" x14ac:dyDescent="0.25">
      <c r="A289" s="98"/>
      <c r="B289" s="98"/>
      <c r="C289" s="98"/>
      <c r="D289" s="98"/>
      <c r="E289" s="98"/>
      <c r="F289" s="99"/>
      <c r="G289" s="99"/>
      <c r="H289" s="99"/>
      <c r="I289" s="99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/>
      <c r="BH289" s="98"/>
      <c r="BI289" s="98"/>
      <c r="BJ289" s="98"/>
      <c r="BK289" s="98"/>
      <c r="BL289" s="98"/>
      <c r="BM289" s="98"/>
      <c r="BN289" s="98"/>
      <c r="BO289" s="98"/>
      <c r="BP289" s="98"/>
      <c r="BQ289" s="98"/>
      <c r="BR289" s="98"/>
      <c r="BS289" s="98"/>
      <c r="BT289" s="98"/>
      <c r="BU289" s="98"/>
      <c r="BV289" s="98"/>
      <c r="BW289" s="54"/>
    </row>
  </sheetData>
  <autoFilter ref="A23:CD283" xr:uid="{00000000-0009-0000-0000-000001000000}"/>
  <mergeCells count="62">
    <mergeCell ref="B100:D100"/>
    <mergeCell ref="AR20:AS20"/>
    <mergeCell ref="AT20:AU21"/>
    <mergeCell ref="P21:R21"/>
    <mergeCell ref="S21:U21"/>
    <mergeCell ref="V21:X21"/>
    <mergeCell ref="AJ21:AJ22"/>
    <mergeCell ref="AK21:AK22"/>
    <mergeCell ref="AL21:AM21"/>
    <mergeCell ref="AP21:AQ21"/>
    <mergeCell ref="AR21:AS21"/>
    <mergeCell ref="BR18:BR22"/>
    <mergeCell ref="BT18:BT22"/>
    <mergeCell ref="BU18:BU22"/>
    <mergeCell ref="BV18:BV22"/>
    <mergeCell ref="AJ19:AO19"/>
    <mergeCell ref="AP19:AU19"/>
    <mergeCell ref="BK19:BK21"/>
    <mergeCell ref="AJ20:AK20"/>
    <mergeCell ref="AL20:AM20"/>
    <mergeCell ref="AN20:AO21"/>
    <mergeCell ref="BJ18:BJ22"/>
    <mergeCell ref="BL18:BL22"/>
    <mergeCell ref="BN18:BN22"/>
    <mergeCell ref="BO18:BO22"/>
    <mergeCell ref="BP18:BP22"/>
    <mergeCell ref="BQ18:BQ22"/>
    <mergeCell ref="AV18:AW21"/>
    <mergeCell ref="AX18:BB20"/>
    <mergeCell ref="BC18:BF21"/>
    <mergeCell ref="BG18:BG22"/>
    <mergeCell ref="BH18:BH22"/>
    <mergeCell ref="BI18:BI22"/>
    <mergeCell ref="AX21:AX22"/>
    <mergeCell ref="AY21:BA21"/>
    <mergeCell ref="BB21:BB22"/>
    <mergeCell ref="Y18:AE19"/>
    <mergeCell ref="AF18:AF22"/>
    <mergeCell ref="AG18:AG22"/>
    <mergeCell ref="AH18:AH22"/>
    <mergeCell ref="AI18:AI22"/>
    <mergeCell ref="AJ18:AU18"/>
    <mergeCell ref="Y20:AA21"/>
    <mergeCell ref="AB20:AD21"/>
    <mergeCell ref="AE20:AE22"/>
    <mergeCell ref="AP20:AQ20"/>
    <mergeCell ref="K18:K22"/>
    <mergeCell ref="L18:L22"/>
    <mergeCell ref="M18:M22"/>
    <mergeCell ref="N18:N22"/>
    <mergeCell ref="O18:O22"/>
    <mergeCell ref="P18:X20"/>
    <mergeCell ref="A18:A22"/>
    <mergeCell ref="B18:B22"/>
    <mergeCell ref="C18:C22"/>
    <mergeCell ref="D18:D22"/>
    <mergeCell ref="E18:E22"/>
    <mergeCell ref="F18:J19"/>
    <mergeCell ref="F20:F22"/>
    <mergeCell ref="G20:H21"/>
    <mergeCell ref="I20:I22"/>
    <mergeCell ref="J20:J22"/>
  </mergeCells>
  <pageMargins left="0" right="0" top="0" bottom="0" header="0" footer="0"/>
  <pageSetup paperSize="9" scale="50" fitToWidth="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 01.09.2021 </vt:lpstr>
      <vt:lpstr>с вакансиями</vt:lpstr>
      <vt:lpstr>'с вакансиями'!Область_печати</vt:lpstr>
      <vt:lpstr>'тар 01.09.2021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2021-09-17T09:56:32Z</dcterms:modified>
</cp:coreProperties>
</file>